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hrcgovt-my.sharepoint.com/personal/lbjarnesen_hrc_govt_nz/Documents/Documents/Payroll/"/>
    </mc:Choice>
  </mc:AlternateContent>
  <xr:revisionPtr revIDLastSave="114" documentId="8_{EC60909F-3937-4173-B21B-D18C46DC5C32}" xr6:coauthVersionLast="47" xr6:coauthVersionMax="47" xr10:uidLastSave="{2095F9F4-5C76-47AA-8E55-FF1DBF0BB272}"/>
  <bookViews>
    <workbookView xWindow="-48" yWindow="-48" windowWidth="17376" windowHeight="11016" activeTab="2"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 name="GL" sheetId="14" r:id="rId7"/>
  </sheets>
  <definedNames>
    <definedName name="_xlnm._FilterDatabase" localSheetId="6" hidden="1">GL!$A$14:$P$197</definedName>
    <definedName name="_xlnm.Print_Area" localSheetId="4">'All other expenses'!$A$1:$E$33</definedName>
    <definedName name="_xlnm.Print_Area" localSheetId="5">'Gifts and benefits'!$A$1:$F$36</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Travel!$A$1:$E$179</definedName>
    <definedName name="_xlnm.Print_Titles" localSheetId="6">GL!$1:$8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 i="14" l="1"/>
  <c r="P2" i="14"/>
  <c r="P97" i="14"/>
  <c r="P96" i="14"/>
  <c r="P173" i="14"/>
  <c r="P174" i="14"/>
  <c r="P175" i="14"/>
  <c r="P176" i="14"/>
  <c r="P177" i="14"/>
  <c r="P178" i="14"/>
  <c r="P179" i="14"/>
  <c r="P172" i="14"/>
  <c r="P201" i="14"/>
  <c r="P170" i="14"/>
  <c r="P171" i="14"/>
  <c r="P169" i="14"/>
  <c r="P168" i="14"/>
  <c r="P167" i="14"/>
  <c r="P18" i="14"/>
  <c r="P23" i="14"/>
  <c r="P24" i="14"/>
  <c r="P25" i="14"/>
  <c r="P26" i="14"/>
  <c r="P27" i="14"/>
  <c r="P28" i="14"/>
  <c r="P29" i="14"/>
  <c r="P30" i="14"/>
  <c r="P35" i="14"/>
  <c r="P36" i="14"/>
  <c r="P37" i="14"/>
  <c r="P38" i="14"/>
  <c r="P39" i="14"/>
  <c r="P40" i="14"/>
  <c r="P41" i="14"/>
  <c r="P42" i="14"/>
  <c r="P43" i="14"/>
  <c r="M44" i="14"/>
  <c r="P44" i="14"/>
  <c r="M45" i="14"/>
  <c r="P49" i="14"/>
  <c r="P50" i="14"/>
  <c r="P51" i="14"/>
  <c r="P52" i="14"/>
  <c r="P53" i="14"/>
  <c r="P54" i="14"/>
  <c r="P55" i="14"/>
  <c r="P56" i="14"/>
  <c r="P57" i="14"/>
  <c r="P58" i="14"/>
  <c r="P59" i="14"/>
  <c r="P60" i="14"/>
  <c r="P61" i="14"/>
  <c r="P62" i="14"/>
  <c r="P63" i="14"/>
  <c r="P64" i="14"/>
  <c r="P65" i="14"/>
  <c r="P66" i="14"/>
  <c r="P67" i="14"/>
  <c r="P68" i="14"/>
  <c r="P69" i="14"/>
  <c r="P70" i="14"/>
  <c r="P71" i="14"/>
  <c r="P72" i="14"/>
  <c r="P73" i="14"/>
  <c r="P74" i="14"/>
  <c r="P75" i="14"/>
  <c r="P76" i="14"/>
  <c r="P77" i="14"/>
  <c r="P78" i="14"/>
  <c r="P79" i="14"/>
  <c r="P80" i="14"/>
  <c r="P81" i="14"/>
  <c r="P82" i="14"/>
  <c r="P83" i="14"/>
  <c r="P84" i="14"/>
  <c r="P85" i="14"/>
  <c r="P86" i="14"/>
  <c r="P87" i="14"/>
  <c r="P88" i="14"/>
  <c r="P89" i="14"/>
  <c r="P90" i="14"/>
  <c r="P91" i="14"/>
  <c r="P92" i="14"/>
  <c r="P93" i="14"/>
  <c r="P94" i="14"/>
  <c r="P95" i="14"/>
  <c r="P102" i="14"/>
  <c r="P103" i="14"/>
  <c r="P104" i="14"/>
  <c r="P105" i="14"/>
  <c r="P106" i="14"/>
  <c r="P107" i="14"/>
  <c r="P108" i="14"/>
  <c r="P109" i="14"/>
  <c r="P110" i="14"/>
  <c r="P111" i="14"/>
  <c r="P116" i="14"/>
  <c r="P117" i="14"/>
  <c r="P118" i="14"/>
  <c r="P119" i="14"/>
  <c r="P120" i="14"/>
  <c r="P121" i="14"/>
  <c r="P122" i="14"/>
  <c r="P123" i="14"/>
  <c r="P124" i="14"/>
  <c r="P125" i="14"/>
  <c r="P126" i="14"/>
  <c r="P127" i="14"/>
  <c r="P128" i="14"/>
  <c r="P129" i="14"/>
  <c r="P130" i="14"/>
  <c r="P131" i="14"/>
  <c r="P132" i="14"/>
  <c r="P133" i="14"/>
  <c r="P134" i="14"/>
  <c r="P135" i="14"/>
  <c r="P136" i="14"/>
  <c r="P137" i="14"/>
  <c r="P138" i="14"/>
  <c r="P139" i="14"/>
  <c r="P140" i="14"/>
  <c r="P141" i="14"/>
  <c r="P4" i="14" s="1"/>
  <c r="P142" i="14"/>
  <c r="P143" i="14"/>
  <c r="P144" i="14"/>
  <c r="P145" i="14"/>
  <c r="P146" i="14"/>
  <c r="P147" i="14"/>
  <c r="P148" i="14"/>
  <c r="P149" i="14"/>
  <c r="P150" i="14"/>
  <c r="P151" i="14"/>
  <c r="P152" i="14"/>
  <c r="P153" i="14"/>
  <c r="P154" i="14"/>
  <c r="P155" i="14"/>
  <c r="P156" i="14"/>
  <c r="P157" i="14"/>
  <c r="P158" i="14"/>
  <c r="P159" i="14"/>
  <c r="P160" i="14"/>
  <c r="P161" i="14"/>
  <c r="P162" i="14"/>
  <c r="P163" i="14"/>
  <c r="P164" i="14"/>
  <c r="P165" i="14"/>
  <c r="P166" i="14"/>
  <c r="P184" i="14"/>
  <c r="P185" i="14"/>
  <c r="P186" i="14"/>
  <c r="P187" i="14"/>
  <c r="P188" i="14"/>
  <c r="P189" i="14"/>
  <c r="P194" i="14"/>
  <c r="P195" i="14"/>
  <c r="P196" i="14"/>
  <c r="C168" i="1"/>
  <c r="D25" i="4"/>
  <c r="C27" i="3"/>
  <c r="C25" i="2"/>
  <c r="C139" i="1"/>
  <c r="C51" i="1"/>
  <c r="P5" i="14" l="1"/>
  <c r="P1" i="14"/>
  <c r="B6" i="13"/>
  <c r="E60" i="13"/>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27" i="3" s="1"/>
  <c r="F57" i="13"/>
  <c r="D168" i="1" s="1"/>
  <c r="F56" i="13"/>
  <c r="D139" i="1" s="1"/>
  <c r="F55" i="13"/>
  <c r="D51" i="1" s="1"/>
  <c r="C13" i="13"/>
  <c r="C12" i="13"/>
  <c r="C11" i="13"/>
  <c r="C16" i="13" l="1"/>
  <c r="C17" i="13"/>
  <c r="B5" i="4" l="1"/>
  <c r="B4" i="4"/>
  <c r="B5" i="3"/>
  <c r="B4" i="3"/>
  <c r="B5" i="2"/>
  <c r="B4" i="2"/>
  <c r="B5" i="1"/>
  <c r="B4" i="1"/>
  <c r="C15" i="13" l="1"/>
  <c r="F12" i="13" l="1"/>
  <c r="C25" i="4"/>
  <c r="F11" i="13" s="1"/>
  <c r="F13" i="13" l="1"/>
  <c r="B168" i="1"/>
  <c r="B17" i="13" s="1"/>
  <c r="B139" i="1"/>
  <c r="B16" i="13" s="1"/>
  <c r="B51" i="1"/>
  <c r="B15" i="13" s="1"/>
  <c r="B27" i="3" l="1"/>
  <c r="B13" i="13" s="1"/>
  <c r="B25" i="2"/>
  <c r="B12" i="13" s="1"/>
  <c r="B11" i="13" l="1"/>
  <c r="B17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54"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142"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<sst xmlns="http://schemas.openxmlformats.org/spreadsheetml/2006/main" count="2288" uniqueCount="679">
  <si>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</si>
  <si>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</si>
  <si>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</si>
  <si>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</si>
  <si>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</si>
  <si>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</si>
  <si>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</si>
  <si>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</si>
  <si>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</si>
  <si>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</si>
  <si>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</si>
  <si>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</si>
  <si>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</si>
  <si>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</si>
  <si>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</si>
  <si>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</si>
  <si>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</si>
  <si>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</si>
  <si>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</si>
  <si>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</si>
  <si>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</si>
  <si>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</si>
  <si>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</si>
  <si>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</si>
  <si>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</si>
  <si>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</si>
  <si>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</si>
  <si>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</si>
  <si>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</si>
  <si>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</si>
  <si>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</si>
  <si>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</si>
  <si>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</si>
  <si>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</si>
  <si>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</si>
  <si>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</si>
  <si>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</si>
  <si>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</si>
  <si>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</si>
  <si>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</si>
  <si>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</si>
  <si>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</si>
  <si>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</si>
  <si>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</si>
  <si>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</si>
  <si>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</si>
  <si>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</si>
  <si>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</si>
  <si>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</si>
  <si>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</si>
  <si>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</si>
  <si>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</si>
  <si>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</si>
  <si>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</si>
  <si>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</si>
  <si>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</si>
  <si>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</si>
  <si>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</si>
  <si>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</si>
  <si>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</si>
  <si>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</si>
  <si>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</si>
  <si>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</si>
  <si>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</si>
  <si>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</si>
  <si>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</si>
  <si>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</si>
  <si>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</si>
  <si>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</si>
  <si>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</si>
  <si>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</si>
  <si>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</si>
  <si>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</si>
  <si>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</si>
  <si>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</si>
  <si>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</si>
  <si>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</si>
  <si>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</si>
  <si>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</si>
  <si>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</si>
  <si>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</si>
  <si>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</si>
  <si>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</si>
  <si>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</si>
  <si>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</si>
  <si>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</si>
  <si>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</si>
  <si>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</si>
  <si>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</si>
  <si>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</si>
  <si>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</si>
  <si>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</si>
  <si>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</si>
  <si>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</si>
  <si>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</si>
  <si>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</si>
  <si>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</si>
  <si>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</si>
  <si>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</si>
  <si>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</si>
  <si>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</si>
  <si>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</si>
  <si>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</si>
  <si>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</si>
  <si>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</si>
  <si>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</si>
  <si>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</si>
  <si>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</si>
  <si>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</si>
  <si>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</si>
  <si>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</si>
  <si>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</si>
  <si>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</si>
  <si>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</si>
  <si>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</si>
  <si>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</si>
  <si>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</si>
  <si>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</si>
  <si>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</si>
  <si>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</si>
  <si>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</si>
  <si>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</si>
  <si>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</si>
  <si>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</si>
  <si>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</si>
  <si>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</si>
  <si>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</si>
  <si>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</si>
  <si>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</si>
  <si>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</si>
  <si>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</si>
  <si>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</si>
  <si>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</si>
  <si>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</si>
  <si>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</si>
  <si>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</si>
  <si>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</si>
  <si>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</si>
  <si>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</si>
  <si>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</si>
  <si>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</si>
  <si>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</si>
  <si>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</si>
  <si>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</si>
  <si>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</si>
  <si>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</si>
  <si>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</si>
  <si>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</si>
  <si>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</si>
  <si>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</si>
  <si>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</si>
  <si>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</si>
  <si>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</si>
  <si>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</si>
  <si>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</si>
  <si>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</si>
  <si>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</si>
  <si>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</si>
  <si>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</si>
  <si>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</si>
  <si>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</si>
  <si>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</si>
  <si>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</si>
  <si>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</si>
  <si>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</si>
  <si>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</si>
  <si>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</si>
  <si>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</si>
  <si>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</si>
  <si>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</si>
  <si>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</si>
  <si>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 xml:space="preserve">Health Research Council of New Zealand </t>
  </si>
  <si>
    <t xml:space="preserve">Professor Sunny Collings </t>
  </si>
  <si>
    <t xml:space="preserve">Auckland </t>
  </si>
  <si>
    <t>membership fee</t>
  </si>
  <si>
    <t>London,UK</t>
  </si>
  <si>
    <t>conference fees</t>
  </si>
  <si>
    <t>Medical Council of NZ Practising certificate fee</t>
  </si>
  <si>
    <t>Board Chair of the Health Research Council of New Zealand</t>
  </si>
  <si>
    <t>Medication</t>
  </si>
  <si>
    <t xml:space="preserve">Professional development </t>
  </si>
  <si>
    <t>Glasses claim</t>
  </si>
  <si>
    <t>Professional Development with Peter Blyde from Catalyst LTD - 21 August 2024</t>
  </si>
  <si>
    <t>Professional Development with Peter Blyde from Catalyst LTD - 11 September 2024</t>
  </si>
  <si>
    <t>Professional Development with Peter Blyde from Catalyst LTD - 28 November 2024 and 17 December 2024</t>
  </si>
  <si>
    <t>Professional Development with Peter Blyde from Catalyst LTD - 25 February 2024 and 17 December 2024 refund overcharge</t>
  </si>
  <si>
    <t xml:space="preserve">Staff Wellbeing </t>
  </si>
  <si>
    <t>Hotel</t>
  </si>
  <si>
    <t xml:space="preserve">airfare </t>
  </si>
  <si>
    <t xml:space="preserve">Refund for Akl to Singapore to Dubai to Singapore to Akl business flight for GACD conference </t>
  </si>
  <si>
    <t xml:space="preserve">Working from HRC Office based in Auckland, 110 Symonds Street, Grafton. Wellington to Auckland flight </t>
  </si>
  <si>
    <t xml:space="preserve">Return flights </t>
  </si>
  <si>
    <t>Flights</t>
  </si>
  <si>
    <t>Wellington</t>
  </si>
  <si>
    <t>Booking fee - WLGN-AKL-WLGN 6-Feb/9-Feb</t>
  </si>
  <si>
    <t>Change fee - WLGN-AKL-WLGN 6-Feb/9-Feb</t>
  </si>
  <si>
    <t>Booking fee - WLGN-AKL-WLGN 19 Aug/22 Aug</t>
  </si>
  <si>
    <t xml:space="preserve">Booking fee - WLGN-AKL-WLGN 24 Sep/ 26 Sep </t>
  </si>
  <si>
    <t>Booking fee - WLGN-AKL-WLGN 9 Oct/ 10 Oct</t>
  </si>
  <si>
    <t>Booking fee - WLGN-AKL-WLGN 30 Oct/30 Oct</t>
  </si>
  <si>
    <t xml:space="preserve">Booking fee - WLGN-AKL-WLGN 18 Nov/19 Nov </t>
  </si>
  <si>
    <t>Booking fee - WLGN-AKL-WLGN 20 Nov/ 21 Nov</t>
  </si>
  <si>
    <t xml:space="preserve">Booking fee - WLGN-AKL-WLGN 27 Nov/28 Nov </t>
  </si>
  <si>
    <t xml:space="preserve">Booking fee - WLGN-AKL-WLGN 10 Dec/12 Dec </t>
  </si>
  <si>
    <t>Booking fee - WLGN-AKL-WLGN 6 Mar</t>
  </si>
  <si>
    <t>Booking fee - WLGN-AKL-WLGN 1 Mar/ 3 Mar</t>
  </si>
  <si>
    <t>Booking fee - WLGN-AKL-WLGN 1 May/ 2 May</t>
  </si>
  <si>
    <t>Booking fee - WLGN-AKL-WLGN 7 May/8 May</t>
  </si>
  <si>
    <t>Booking fee - WLGN-AKL-WLGN 25 Feb/27 Feb</t>
  </si>
  <si>
    <t>mileage claim</t>
  </si>
  <si>
    <t xml:space="preserve">Wellington </t>
  </si>
  <si>
    <t>Mileage claim - Wellington Airport to Wellington Office - 19 Aug 2024</t>
  </si>
  <si>
    <t>Mileage claim - Wellington Airport to Wellington Office - 4 Jul 2024</t>
  </si>
  <si>
    <t>Mileage claim - Wellington Airport to Wellington Office - 27 Jun 2024</t>
  </si>
  <si>
    <t>Mileage claim - Wellington Airport to Wellington Office - 17 Jun 2024</t>
  </si>
  <si>
    <t>Mileage claim - Wellington Airport to Wellington Office - 14 Jun 2024</t>
  </si>
  <si>
    <t>Mileage claim - Wellington Airport to Wellington Office - 12 Dec 2024</t>
  </si>
  <si>
    <t>Mileage claim - Wellington Airport to Wellington Office - 27 Nov 2024</t>
  </si>
  <si>
    <t>Mileage claim - Wellington Airport to Wellington Office - 10 Oct 2024</t>
  </si>
  <si>
    <t>Mileage claim - Wellington Airport to Wellington Office - 26 Sept 2024</t>
  </si>
  <si>
    <t>Mileage claim - Wellington Airport to Wellington Office - 22 Aug 2024</t>
  </si>
  <si>
    <t xml:space="preserve">Taxi </t>
  </si>
  <si>
    <t>Working from HRC Office based in Auckland, 110 Symonds Street, Auckland CBD - Taxi from Auckland Office to Auckland Airport -11 Jul 2024</t>
  </si>
  <si>
    <t>Working from HRC Office based in Auckland, 110 Symonds Street, Auckland CBD - Taxi from Auckland Office to Auckland Airport -4 Jul 2024</t>
  </si>
  <si>
    <t>Working from HRC Office based in Auckland, 110 Symonds Street, Auckland CBD - Taxi from Auckland Airport to Auckland Office - 9 Jul 2024</t>
  </si>
  <si>
    <t>Working from HRC Office based in Auckland, 110 Symonds Street, Auckland CBD - Taxi from Auckland Airport to Auckland Office -3 Jul 2024</t>
  </si>
  <si>
    <t>Working from HRC Office based in Auckland, 110 Symonds Street, Auckland CBD - Taxi from Wellington Office to Wellington Airport - 3 Jul 2024</t>
  </si>
  <si>
    <t>Working from HRC Office based in Auckland, 110 Symonds Street, Auckland CBD - Taxi from Auckland Office to Auckland Airport - 22 Aug 2024</t>
  </si>
  <si>
    <t>Working from HRC Office based in Auckland, 110 Symonds Street, Auckland CBD - Taxi from Auckland Office to Auckland Airport - 31 Oct 2024</t>
  </si>
  <si>
    <t>Working from HRC Office based in Auckland, 110 Symonds Street, Auckland CBD - Taxi from Auckland Airport to Auckland Office - 30 Oct 2024</t>
  </si>
  <si>
    <t>Working from HRC Office based in Auckland, 110 Symonds Street, Auckland CBD - Taxi from Wellington Office to Wellington Airport - 30 Oct 2024</t>
  </si>
  <si>
    <t>Working from HRC Office based in Auckland, 110 Symonds Street, Auckland CBD - Taxi from Auckland Office to Auckland Airport - 10 Oct 2024</t>
  </si>
  <si>
    <t>Working from HRC Office based in Auckland, 110 Symonds Street, Auckland CBD - Taxi from Auckland Airport to Auckland Office - 9 Oct 2024</t>
  </si>
  <si>
    <t>Working from HRC Office based in Auckland, 110 Symonds Street, Auckland CBD - Taxi from Wellington Office to Wellington Airport - 9 Oct 2024</t>
  </si>
  <si>
    <t>Working from HRC Office based in Auckland, 110 Symonds Street, Auckland CBD - Taxi from Wellington Office to Wellington Airport - 28 Nov 2024</t>
  </si>
  <si>
    <t>Working from HRC Office based in Auckland, 110 Symonds Street, Auckland CBD - Taxi from Auckland Office to Auckland Airport - 28 Nov 2024</t>
  </si>
  <si>
    <t>Working from HRC Office based in Auckland, 110 Symonds Street, Auckland CBD - Taxi from Auckland Airport to Auckland Office - 27 Nov 2024</t>
  </si>
  <si>
    <t>Working from HRC Office based in Auckland, 110 Symonds Street, Auckland CBD - Taxi from Auckland Office to Auckland Airport - 27 Feb 2025</t>
  </si>
  <si>
    <t>Working from HRC Office based in Auckland, 110 Symonds Street, Auckland CBD - Taxi from Auckland Airport to Auckland Office - 25 Feb 2025</t>
  </si>
  <si>
    <t>Working from HRC Office based in Auckland, 110 Symonds Street, Auckland CBD - Taxi from Wellington Office to Wellington Airport - 25 Feb 2025</t>
  </si>
  <si>
    <t>Working from HRC Office based in Auckland, 110 Symonds Street, Auckland CBD - Taxi from Auckland Airport to Auckland Office - 19 Aug 2024</t>
  </si>
  <si>
    <t>Working from HRC Office based in Auckland, 110 Symonds Street, Auckland CBD - Taxi from Auckland Office to Auckland Airport - 6 Mar 2025</t>
  </si>
  <si>
    <t>Working from HRC Office based in Auckland, 110 Symonds Street, Auckland CBD - Taxi from Auckland Airport to Auckland Office - 4 Mar 2025</t>
  </si>
  <si>
    <t>Working from HRC Office based in Auckland, 110 Symonds Street, Auckland CBD - Taxi from Auckland Office to Auckland Airport - 3 April 2025</t>
  </si>
  <si>
    <t>Working from HRC Office based in Auckland, 110 Symonds Street, Auckland CBD - Taxi from Auckland Airport to Auckland Office - 1 April 2025</t>
  </si>
  <si>
    <t>Working from HRC Office based in Auckland, 110 Symonds Street, Auckland CBD - Taxi from Wellington Office to Wellington Airport - 1 April 2025</t>
  </si>
  <si>
    <t>Working from HRC Office based in Auckland, 110 Symonds Street, Auckland CBD - Taxi from Auckland Office to Auckland Airport - 26 Sept 2024</t>
  </si>
  <si>
    <t>Working from HRC Office based in Auckland, 110 Symonds Street, Auckland CBD - Taxi from Auckland Airport to Auckland Office - 24 Sept 2024</t>
  </si>
  <si>
    <t xml:space="preserve">Taxi from Wellington office to Parliament for meeting with the Minister </t>
  </si>
  <si>
    <t>taxi</t>
  </si>
  <si>
    <t xml:space="preserve">Taxi from Research Honours Awards at Te Papa to Wellington Office </t>
  </si>
  <si>
    <t>Taxi from Wellington Office to Mental Health Wellbeing meeting</t>
  </si>
  <si>
    <t xml:space="preserve">Taxi from Mental Health Wellbeing meeting to Wellington office </t>
  </si>
  <si>
    <t>Taxi from Public Governance Aotearoa Course - 2 day Course to Wellington office</t>
  </si>
  <si>
    <t>Taxi from Wellington office to Public Governance Aotearoa Course - 2 day Course - 15 Jul 2024</t>
  </si>
  <si>
    <t>Taxi from Wellington office to Public Governance Aotearoa Course - 2 day Course - 16 Jul 2024</t>
  </si>
  <si>
    <t>Booking fee - WLG/AKL/WLG -13 May/15 May 2025</t>
  </si>
  <si>
    <t>Working from HRC Office based in Auckland, 110 Symonds Street, Grafton. Wellington to Auckland flight - 13 May/15 May 2025</t>
  </si>
  <si>
    <t>Working from HRC Office based in Auckland, 110 Symonds Street, Grafton. Wellington to Auckland flight - 9 Jun/ 10 Jun 2025</t>
  </si>
  <si>
    <t>Booking fee - WLG/AKL/WLG - 9 Jun/11 Jun 2025</t>
  </si>
  <si>
    <t>Booking fee - WLG/AKL/WLG - 14 Jun/22 Jun 2025</t>
  </si>
  <si>
    <t>Working from HRC Office based in Auckland, 110 Symonds Street, Auckland CBD - Taxi from Auckland Airport to Auckland Office - 7 May 2025</t>
  </si>
  <si>
    <t>Working from HRC Office based in Auckland, 110 Symonds Street, Auckland CBD - Taxi from Auckland Office to Auckland Airport - 8 May 2025</t>
  </si>
  <si>
    <t>Working from HRC Office based in Auckland, 110 Symonds Street, Auckland CBD - Taxi from Auckland Airport to Auckland Office - 18 May 2025</t>
  </si>
  <si>
    <t>Working from HRC Office based in Auckland, 110 Symonds Street, Auckland CBD - Taxi from Auckland Office to Auckland Airport - 21 May 2025</t>
  </si>
  <si>
    <t>Working from HRC Office based in Auckland, 110 Symonds Street, Auckland CBD - Taxi from Wellington Office to Wellington Airport - 13 May 2025</t>
  </si>
  <si>
    <t>Working from HRC Office based in Auckland, 110 Symonds Street, Auckland CBD - Taxi from Auckland Airport to Auckland Office - 13 May 2025</t>
  </si>
  <si>
    <t>Working from HRC Office based in Auckland, 110 Symonds Street, Auckland CBD - Taxi from Auckland Office to Auckland Airport - 15 May 2025</t>
  </si>
  <si>
    <t>Working from HRC Office based in Auckland, 110 Symonds Street, Auckland CBD - Taxi from Wellington Office to Wellington Airport - 9 July 2025</t>
  </si>
  <si>
    <t>Working from HRC Office based in Auckland, 110 Symonds Street, Auckland CBD - Taxi from Wellington Office to Wellington Airport - 7 May 2025</t>
  </si>
  <si>
    <t>Taxi from Wellington Office to Parliament House - 7 April 2025</t>
  </si>
  <si>
    <t>Taxi from Wellington Office to MBIE Wellington - 12 Mar 2025</t>
  </si>
  <si>
    <t>Working from HRC Office based in Auckland, 110 Symonds Street, Auckland CBD - Taxi from Wellington Airport to Wellington Office- 15 May 2025</t>
  </si>
  <si>
    <t>Taxi from Wellington Office to Prime Ministers Science Awards at Parliament - 6 May 2025</t>
  </si>
  <si>
    <t>Taxi from Prime Ministers Science Awards at Parliament to Wellington Office - 6 May 2025</t>
  </si>
  <si>
    <t>Credit for cancelled return Wellington to Auckland flight - 18 Nov/19 Nov 2024</t>
  </si>
  <si>
    <t>Air NZ flight - Return flights Auckland to Korea for Heads of International Biomedical Research meeting - 15 Jun - 21 Jun 2025</t>
  </si>
  <si>
    <t>Hotel for Heads of International Biomedical Research Meeting in Korea - 15 Jun - 21 Jun 2025</t>
  </si>
  <si>
    <t>Service fee for Four Points Kigali - Global Alliance for Chronic Disease Meeting, Kigali Rwanda - August 2024</t>
  </si>
  <si>
    <t>Airport Transfers - 19 and 28 October 2024 - Global Alliance for Chronic Disease Meeting, Kigali Rwanda - August 2024</t>
  </si>
  <si>
    <t>Accommodation - 26 - 28 October 2024, Four Points Kigali for Global Alliance for Chronic Disease Meeting, Kigali Rwanda - August 2024</t>
  </si>
  <si>
    <t>Accommodation - 19-25 October 2024, Four Points Kigali for Global Alliance for Chronic Disease Meeting, Kigali Rwanda - August 2024</t>
  </si>
  <si>
    <t>Reimbursement for Accommodation at Four Points,Kigali - 26 - 28 October 2024 - Global Alliance for Chronic Disease Meeting, Kigali Rwanda - August 2024</t>
  </si>
  <si>
    <t>Reimbursement for Airport Transfers at Four Points,Kigali - 19 and 28 October, Global Alliance for Chronic Disease Meeting, Kigali Rwanda - August 2024</t>
  </si>
  <si>
    <t>Reimbursement for Accommodation at Four Points,Kigali- 19 and 25 October 2024- Global Alliance for Chronic Disease Meeting, Kigali Rwanda - August 2024</t>
  </si>
  <si>
    <t>Rwandair flight - Dubai - Kigali - Dubai flight for Global Alliance for Chronic Disease Meeting, Kigali Rwanda - August 2024</t>
  </si>
  <si>
    <t>Singapore Airline flight - Akl -SING - Dubai -SING- Akl business flight for Global Alliance for Chronic Disease Meeting, Kigali Rwanda - August 2024</t>
  </si>
  <si>
    <t>Booking fee for return flights to Kigali, Rwanda for Global Alliance for Chronic Disease Meeting, Kigali Rwanda - August 2024</t>
  </si>
  <si>
    <t>Refund of Rwandair flight Dubai-Kigali-Dubai - Global Alliance for Chronic Disease Meeting, Kigali Rwanda - August 2024</t>
  </si>
  <si>
    <t>Accidentally over-reimbursed for refund for Rwandair flight Dubai-Kigali-Dubai - Global Alliance for Chronic Disease Meeting, Kigali Rwanda - August 2024</t>
  </si>
  <si>
    <t>Travel Insurance claim for Rwandair and Singapore Airline flight cancellations - Global Alliance for Chronic Disease Meeting, Kigali Rwanda - August 2024</t>
  </si>
  <si>
    <t>Travel Insurance claim for cancellation at for Four Points Kigali - Global Alliance for Chronic Disease Meeting, Kigali Rwanda - August 2024</t>
  </si>
  <si>
    <t>Booking fee for return flights to Seoul, Korea (Heads of International Biomedical Research Meeting in Korea - 15 Jun - 21 Jun 2025)</t>
  </si>
  <si>
    <t>Booking fee - Online consultant for assistance with Heads of International Biomedical Research trip in Korea - 15 Jun - 21 Jun 2025</t>
  </si>
  <si>
    <t>Etravel visa for Heads of International Biomedical Research meeting in  Korea - 15 Jun - 21 Jun 2025</t>
  </si>
  <si>
    <t>Medications for Global Alliance for Chronic Disease Meeting, Kigali Rwanda - August 2024</t>
  </si>
  <si>
    <t>Vaccinations for Global Alliance for Chronic Disease Meeting, Kigali Rwanda - August 2024</t>
  </si>
  <si>
    <t>Professional Development with Peter Blyde from Catalyst LTD - 06 June and 02 July 2024</t>
  </si>
  <si>
    <t>Crown Entity Governance Training,  30 Sep &amp; 1 Oct 2024</t>
  </si>
  <si>
    <t>Hotel reimbursement for private use in Korea - 19 Jun - 21 Jun 2025</t>
  </si>
  <si>
    <t>Professional Development with Peter Blyde from Catalyst LTD - 15 April 2024</t>
  </si>
  <si>
    <t>Professional Development with Peter Blyde from Catalyst LTD - 29 May 2024</t>
  </si>
  <si>
    <t xml:space="preserve">Royal College of Psychiatrists London, GBR membership fees </t>
  </si>
  <si>
    <t>RANZCP 2024 NZ Membership</t>
  </si>
  <si>
    <t>Booking fee - WLG/AKL/WLG - 29 Jun/03 Jul 2025</t>
  </si>
  <si>
    <t/>
  </si>
  <si>
    <t>Subscriptions</t>
  </si>
  <si>
    <t>Medical Council of NZ Wellington Wel - C Collings - Practising certificate fee - 2025</t>
  </si>
  <si>
    <t>GJ01478</t>
  </si>
  <si>
    <t>30/04/25</t>
  </si>
  <si>
    <t>C Collings - RANZCP Membership Sub (1 Jan to 31 Dec 2025)</t>
  </si>
  <si>
    <t>4171 COLLINGS</t>
  </si>
  <si>
    <t>PPI06859</t>
  </si>
  <si>
    <t>31/03/25</t>
  </si>
  <si>
    <t>Royal College of Psych London GBR - Royal College of Psych London</t>
  </si>
  <si>
    <t>RGJ0899</t>
  </si>
  <si>
    <t>30/11/24</t>
  </si>
  <si>
    <r>
      <rPr>
        <b/>
        <sz val="8"/>
        <color rgb="FF000000"/>
        <rFont val="Segoe UI"/>
        <family val="2"/>
      </rPr>
      <t>3675</t>
    </r>
    <r>
      <rPr>
        <b/>
        <sz val="8"/>
        <color rgb="FF000000"/>
        <rFont val="Segoe UI"/>
        <family val="2"/>
      </rPr>
      <t xml:space="preserve"> </t>
    </r>
    <r>
      <rPr>
        <b/>
        <sz val="8"/>
        <color rgb="FF000000"/>
        <rFont val="Segoe UI"/>
        <family val="2"/>
      </rPr>
      <t>Subscriptions</t>
    </r>
  </si>
  <si>
    <t>Other Travel Expenses</t>
  </si>
  <si>
    <t>y</t>
  </si>
  <si>
    <t>STRP TRAVEL VISA SANT CUGAT DE ESP - C Collings- Korea  ETravel Visa</t>
  </si>
  <si>
    <t>GJ01497</t>
  </si>
  <si>
    <t>31/05/25</t>
  </si>
  <si>
    <t>WELLINGTON AFTER HOU WELLINGTON NZL - Vaccinations for Collings, Sunny Rwanda Trip</t>
  </si>
  <si>
    <t>GJ01289</t>
  </si>
  <si>
    <t>30/09/24</t>
  </si>
  <si>
    <t>WELLINGTON AFTER HOU WELLINGTON NZL - Vaccinations for Collings, Sunny Rwanda Trip Surcharge</t>
  </si>
  <si>
    <t>GJ01256</t>
  </si>
  <si>
    <t>31/08/24</t>
  </si>
  <si>
    <t>C Collings - medications for Africa trip</t>
  </si>
  <si>
    <t>COLSUN23/08/24</t>
  </si>
  <si>
    <t>PPI05638</t>
  </si>
  <si>
    <t>23/08/24</t>
  </si>
  <si>
    <r>
      <rPr>
        <b/>
        <sz val="8"/>
        <color rgb="FF000000"/>
        <rFont val="Segoe UI"/>
        <family val="2"/>
      </rPr>
      <t>3580</t>
    </r>
    <r>
      <rPr>
        <b/>
        <sz val="8"/>
        <color rgb="FF000000"/>
        <rFont val="Segoe UI"/>
        <family val="2"/>
      </rPr>
      <t xml:space="preserve"> </t>
    </r>
    <r>
      <rPr>
        <b/>
        <sz val="8"/>
        <color rgb="FF000000"/>
        <rFont val="Segoe UI"/>
        <family val="2"/>
      </rPr>
      <t>Other Travel Expenses</t>
    </r>
  </si>
  <si>
    <t>Taxi Charges</t>
  </si>
  <si>
    <t>07-May-25 S Collings - Island Bay to WLG airport</t>
  </si>
  <si>
    <t>150658</t>
  </si>
  <si>
    <t>PPI07291</t>
  </si>
  <si>
    <t>07-May-25 S Collings - AKL airport to Freemans Bay</t>
  </si>
  <si>
    <t>08-May-25 S Collings - Freemans Bay to AKL airport</t>
  </si>
  <si>
    <t>13-May-25 S Collings - Island Bay to WLG airport</t>
  </si>
  <si>
    <t>13-May-25 S Collings - AKL airport to Freemans Bay</t>
  </si>
  <si>
    <t>15-May-25 S Collings - Freemans Bay to AKL airport</t>
  </si>
  <si>
    <t>18-May-25 S Collings - AKL airport to Freemans Bay</t>
  </si>
  <si>
    <t>21-May-25 S Collings - Freemans Bay to AKL airport</t>
  </si>
  <si>
    <t xml:space="preserve">06-May-25 - C Collings - Island Bay to The Terrace </t>
  </si>
  <si>
    <t>4105162225</t>
  </si>
  <si>
    <t>PPI07284</t>
  </si>
  <si>
    <t xml:space="preserve">06-May-25 - C Collings - Lambton Quay to Island Bay </t>
  </si>
  <si>
    <t xml:space="preserve">15-May-25 - C Collings - WLG airport to Island Bay </t>
  </si>
  <si>
    <t xml:space="preserve">07-Apr-25 C Collings - Island Bay to Island Bay </t>
  </si>
  <si>
    <t>4105161825</t>
  </si>
  <si>
    <t>PPI07094</t>
  </si>
  <si>
    <t>01-Apr-25 - S Collings - Island Bay to WLG airport</t>
  </si>
  <si>
    <t>149905</t>
  </si>
  <si>
    <t>PPI07089</t>
  </si>
  <si>
    <t>01-Apr-25 - S Collings - AKL airport to Freemans Bay</t>
  </si>
  <si>
    <t>03-Apr-25 - S Collings - Freemans Bay to AKL airport</t>
  </si>
  <si>
    <t>07-Apr-25 - S Collings - Island Bay to Parliament House</t>
  </si>
  <si>
    <t>04-Mar-25 - S Collings - AKL airport to Freemans Bay</t>
  </si>
  <si>
    <t>149122</t>
  </si>
  <si>
    <t>PPI06867</t>
  </si>
  <si>
    <t xml:space="preserve">06-Mar-25 - S Collings - Freemans Bay to AKL airport </t>
  </si>
  <si>
    <t>12-Mar-25 - S Collings - Ialand Bay to MBIE Wellington</t>
  </si>
  <si>
    <t>25-Feb-25 - C Collings - Island Bay to WLG airport</t>
  </si>
  <si>
    <t>148345</t>
  </si>
  <si>
    <t>PPI06698</t>
  </si>
  <si>
    <t>28/02/25</t>
  </si>
  <si>
    <t>25-Feb-25 - C Collings - AKL airport to Freemans Bay</t>
  </si>
  <si>
    <t>27-Feb-25 - C Collings - Freemans Bay to AKL airport</t>
  </si>
  <si>
    <t>10-Dec-24 - S Collings - Island bay to WLG Airport</t>
  </si>
  <si>
    <t>146722</t>
  </si>
  <si>
    <t>PPI06439</t>
  </si>
  <si>
    <t>31/12/24</t>
  </si>
  <si>
    <t>10-Dec-24 - S Collings - AKL Airport to Freemans Bay</t>
  </si>
  <si>
    <t>12-Dec-24 - S Collings - Freemans Bay to AKL Airport</t>
  </si>
  <si>
    <t>28-Nov-24 - C Collings - Manner St Area to Island Bay</t>
  </si>
  <si>
    <t>4105164824</t>
  </si>
  <si>
    <t>PPI06311</t>
  </si>
  <si>
    <t>27-Nov-24 - S Collings - AKL airport to Freemans Bay</t>
  </si>
  <si>
    <t>145852</t>
  </si>
  <si>
    <t>PPI06309</t>
  </si>
  <si>
    <t>28-Nov-24 - S Collings - Palmer Bar to AKL airport</t>
  </si>
  <si>
    <t>28-Nov-24 - S Collings - WLG airport to Te Papa museum</t>
  </si>
  <si>
    <t xml:space="preserve">09-Oct-24 - S Collings - Island Bay to WLG airport </t>
  </si>
  <si>
    <t>144013</t>
  </si>
  <si>
    <t>PPI06080</t>
  </si>
  <si>
    <t>31/10/24</t>
  </si>
  <si>
    <t>09-Oct-24 - S Collings - AKL airport to Freemans Bay</t>
  </si>
  <si>
    <t>10-Oct-24 - S Collings - Freemans Bay to AKL airport</t>
  </si>
  <si>
    <t xml:space="preserve">30-Oct-24 - S Collings - Island Bay to WLG airport </t>
  </si>
  <si>
    <t>30-Oct-24 - S Collings - AKL airport to Freemans Bay</t>
  </si>
  <si>
    <t>31-Oct-24 - S Collings - Freemans Bay to AKL airport</t>
  </si>
  <si>
    <t xml:space="preserve">24-Sep-24 - C Collings - AKL Airport to Freemans Bay </t>
  </si>
  <si>
    <t>141558</t>
  </si>
  <si>
    <t>PPI05898</t>
  </si>
  <si>
    <t>26-Sep-24 - C Collings - Freemans Bay to AKL Airport</t>
  </si>
  <si>
    <t>07-Aug-24 - C Collings - Island Bay to Dixon/Boulcott area</t>
  </si>
  <si>
    <t>4105163524</t>
  </si>
  <si>
    <t>PPI05783</t>
  </si>
  <si>
    <t>19/09/24</t>
  </si>
  <si>
    <t>07-Aug-24 - C Collings - The Terrace  to Island Bay</t>
  </si>
  <si>
    <t>19-Aug-24 - C Collings - AKL airport to Freemans Bay</t>
  </si>
  <si>
    <t>139345</t>
  </si>
  <si>
    <t>PPI05666</t>
  </si>
  <si>
    <t>22-Aug-24 - C Collings - Freemans Bay to AKL airport</t>
  </si>
  <si>
    <t>09-July-24 - S Collings - Island Bay to Island Bay</t>
  </si>
  <si>
    <t>4105163124</t>
  </si>
  <si>
    <t>PPI05515</t>
  </si>
  <si>
    <t>31/07/24</t>
  </si>
  <si>
    <t>15-July-24 - S Collings - Island Bay to Rail/Thorndon</t>
  </si>
  <si>
    <t>15-July-24 - S Collings - The Terrace/Bowen AreaIsland Bay</t>
  </si>
  <si>
    <t>16-July-24 - S Collings - Island Bay to Rail/Thorndon</t>
  </si>
  <si>
    <t>16-July-24 - S Collings - Cambridge/Mtvic Area to Island Bay</t>
  </si>
  <si>
    <t>03-Jul-24 - S Collings - Island Bay to WLG Airport</t>
  </si>
  <si>
    <t>137820</t>
  </si>
  <si>
    <t>PPI05510</t>
  </si>
  <si>
    <t>03-Jul-24 - S Collings - AKL Airport to Freemans Bay</t>
  </si>
  <si>
    <t>04-Jul-24 - S Collings - Freemans Bay to AKL Airport</t>
  </si>
  <si>
    <t>09-Jul-24 - S Collings - AKL Airport to Freemans Bay</t>
  </si>
  <si>
    <t>11-Jul-24 - S Collings - Freemans Bay to AKL Airport</t>
  </si>
  <si>
    <r>
      <rPr>
        <b/>
        <sz val="8"/>
        <color rgb="FF000000"/>
        <rFont val="Segoe UI"/>
        <family val="2"/>
      </rPr>
      <t>3570</t>
    </r>
    <r>
      <rPr>
        <b/>
        <sz val="8"/>
        <color rgb="FF000000"/>
        <rFont val="Segoe UI"/>
        <family val="2"/>
      </rPr>
      <t xml:space="preserve"> </t>
    </r>
    <r>
      <rPr>
        <b/>
        <sz val="8"/>
        <color rgb="FF000000"/>
        <rFont val="Segoe UI"/>
        <family val="2"/>
      </rPr>
      <t>Taxi Charges</t>
    </r>
  </si>
  <si>
    <t>Mileage</t>
  </si>
  <si>
    <t>22-Aug-24 - C Collings - WLG office to airport return 14km</t>
  </si>
  <si>
    <t>COLSUN11/12/24</t>
  </si>
  <si>
    <t>PPI06325</t>
  </si>
  <si>
    <t>11/12/24</t>
  </si>
  <si>
    <t>26-Sep-24 - C Collings - WLG office to airport return 14km</t>
  </si>
  <si>
    <t>10-Oct-24 - C Collings - WLG office to airport 7 km</t>
  </si>
  <si>
    <t>27-Nov-24 - C Collings - WLG office to airport 7 km</t>
  </si>
  <si>
    <t>12-Dec-24 - C Collings - WLG office to airport 7 km</t>
  </si>
  <si>
    <t>S Collings - 14-Jun-24 - WLG airport to WLG office 7km</t>
  </si>
  <si>
    <t>COLSUN21/08/24</t>
  </si>
  <si>
    <t>PPI05630</t>
  </si>
  <si>
    <t>21/08/24</t>
  </si>
  <si>
    <t>S Collings - 17-Jun-24 - WLG airport to WLG office 7km</t>
  </si>
  <si>
    <t>S Collings - 27-Jun-24 - WLG airport to WLG office 7km</t>
  </si>
  <si>
    <t>S Collings - 04-Jul-24 - WLG airport to WLG office 7km</t>
  </si>
  <si>
    <t>S Collings - 19-Aug-24 - WLG airport to WLG office 7km</t>
  </si>
  <si>
    <r>
      <rPr>
        <b/>
        <sz val="8"/>
        <color rgb="FF000000"/>
        <rFont val="Segoe UI"/>
        <family val="2"/>
      </rPr>
      <t>3560</t>
    </r>
    <r>
      <rPr>
        <b/>
        <sz val="8"/>
        <color rgb="FF000000"/>
        <rFont val="Segoe UI"/>
        <family val="2"/>
      </rPr>
      <t xml:space="preserve"> </t>
    </r>
    <r>
      <rPr>
        <b/>
        <sz val="8"/>
        <color rgb="FF000000"/>
        <rFont val="Segoe UI"/>
        <family val="2"/>
      </rPr>
      <t>Mileage</t>
    </r>
  </si>
  <si>
    <t>Air Fares</t>
  </si>
  <si>
    <t>Booking Fee - C Collings - WLG/AKL/WLG 29-Jun/03-Jul 25</t>
  </si>
  <si>
    <t>I0002402908</t>
  </si>
  <si>
    <t>PPI07456</t>
  </si>
  <si>
    <t>25/06/25</t>
  </si>
  <si>
    <t>Booking Fee - C Collings - WLG/AKL/WLG 14-Jun/22-Jun 25</t>
  </si>
  <si>
    <t>I0002374972</t>
  </si>
  <si>
    <t>PPI07434</t>
  </si>
  <si>
    <t>11/06/25</t>
  </si>
  <si>
    <t>09-May-25 - C Collings - WLG/AKL/WLG 13-May/15-May 25</t>
  </si>
  <si>
    <t>AIRTRAMAY25</t>
  </si>
  <si>
    <t>PPI07288</t>
  </si>
  <si>
    <t>13-May-25 - C Collings - WLG/AKL/WLG 09-Jun/10-Jun 25</t>
  </si>
  <si>
    <t>02-May-25 - C Collings - AKL/NRT/ICN/NRT/AKL 15-Jun/21-Jun 25</t>
  </si>
  <si>
    <t>Booking Fee - C Collings - WLG/AKL/WLG 09-Jun/11-Jun 25</t>
  </si>
  <si>
    <t>I0002314611</t>
  </si>
  <si>
    <t>PPI07220</t>
  </si>
  <si>
    <t>13/05/25</t>
  </si>
  <si>
    <t>Booking Fee - C Collings - WLG/AKL/WLG 13-May/15-May 25</t>
  </si>
  <si>
    <t>I0002308654</t>
  </si>
  <si>
    <t>PPI07133</t>
  </si>
  <si>
    <t>09/05/25</t>
  </si>
  <si>
    <t>Service Fee for consultant assistance C Collings WLG/AKL/WLG 18-May/22-May 25</t>
  </si>
  <si>
    <t>I0002291865</t>
  </si>
  <si>
    <t>PPI07137</t>
  </si>
  <si>
    <t>02/05/25</t>
  </si>
  <si>
    <t>Booking fee - C Collings - AKL/SEOUL/AKL 15-Jun/22-Jun 25</t>
  </si>
  <si>
    <t>I0002291317</t>
  </si>
  <si>
    <t>PPI07099</t>
  </si>
  <si>
    <t>11-Apr-25 C Collings WLG/AKL/WLG 01-May/02-May 25</t>
  </si>
  <si>
    <t>AIRTRAAPR25</t>
  </si>
  <si>
    <t>PPI07098</t>
  </si>
  <si>
    <t>11-Apr-25 C Collings WLG/AKL/WLG 07-May/08-May 25</t>
  </si>
  <si>
    <t>Booking Fee - C Collings - WLG/AKL/WLG 07-May/08-May 25</t>
  </si>
  <si>
    <t>I0002257282</t>
  </si>
  <si>
    <t>PPI07060</t>
  </si>
  <si>
    <t>11/04/25</t>
  </si>
  <si>
    <t>Booking Fee - C Collings -WLG/AKL/WLG 01-May/02-May 25</t>
  </si>
  <si>
    <t>I0002257248</t>
  </si>
  <si>
    <t>PPI07059</t>
  </si>
  <si>
    <t>27-Feb-25 - C Collings - AKL/WLG 06-Mar-25</t>
  </si>
  <si>
    <t>AIRTRAMAR25</t>
  </si>
  <si>
    <t>PPI06866</t>
  </si>
  <si>
    <t>18-Mar-25 - C Collings - AKL/WLG 01-Apr/03-Apr 25</t>
  </si>
  <si>
    <t>Booking Fee - C Collings - WLG/AKL/WLG 01-Apr/03-Apr 25</t>
  </si>
  <si>
    <t>I0002209313</t>
  </si>
  <si>
    <t>PPI06828</t>
  </si>
  <si>
    <t>18/03/25</t>
  </si>
  <si>
    <t>Booking Fee - C Collings - AKL/WLG 06-Mar-25</t>
  </si>
  <si>
    <t>I0002174815</t>
  </si>
  <si>
    <t>PPI06683</t>
  </si>
  <si>
    <t>27/02/25</t>
  </si>
  <si>
    <t>Travel Insurance claim_S Collings_Rwanda Air and Singapore Air</t>
  </si>
  <si>
    <t>RCP00061</t>
  </si>
  <si>
    <t>13/02/25</t>
  </si>
  <si>
    <t>13-Jan-25  C Collings - WLG/AKL/WLG 25-Feb/27-Feb 25</t>
  </si>
  <si>
    <t>AIRTRAJAN25</t>
  </si>
  <si>
    <t>PPI06551</t>
  </si>
  <si>
    <t>31/01/25</t>
  </si>
  <si>
    <t>Booking Fee - C Collings - WLG/AKL/WLG 25-Feb/27-Feb 25</t>
  </si>
  <si>
    <t>I0002103132</t>
  </si>
  <si>
    <t>PPI06456</t>
  </si>
  <si>
    <t>13/01/25</t>
  </si>
  <si>
    <t>03-Dec-24 - C Collings - WLG/AKL/WLG 10-Dec/12-Dec 24</t>
  </si>
  <si>
    <t>AIRTRADEC24</t>
  </si>
  <si>
    <t>PPI06431</t>
  </si>
  <si>
    <t>Refund of Rwandair Express for C Collings DUBAI-KIGALI-DUBAI</t>
  </si>
  <si>
    <t>I0002057344</t>
  </si>
  <si>
    <t>PPC00272</t>
  </si>
  <si>
    <t>12/12/24</t>
  </si>
  <si>
    <t>International Refund fee - C Collings -Rwandair Express DUBAI-KIGALI-DUBAI</t>
  </si>
  <si>
    <t>I0002072505</t>
  </si>
  <si>
    <t>PPI06423</t>
  </si>
  <si>
    <t>Booking Fee - C Collings - WLG/AKL/WLG 10-Dec/12-Dec 24</t>
  </si>
  <si>
    <t>I0002061329</t>
  </si>
  <si>
    <t>PPI06315</t>
  </si>
  <si>
    <t>03/12/24</t>
  </si>
  <si>
    <t>13-Nov-24 - C Collings - WLG/AKL/WLG 20-Nov/21-Nov 24</t>
  </si>
  <si>
    <t>AIRTRANOV24</t>
  </si>
  <si>
    <t>PPI06312</t>
  </si>
  <si>
    <t>15-Nov-24 - C Collings - WLG/AKL/WLG 18-Nov/19-Nov 24</t>
  </si>
  <si>
    <t>18-Nov-24 - C Collings - WLG/AKL/WLG 18-Nov/19-Nov 24</t>
  </si>
  <si>
    <t>26-Nov-24 - C Collings - WLG/AKL/WLG 27-Nov/28-Nov 24</t>
  </si>
  <si>
    <t>Booking Fee - C Collings - WLG/AKL/WLG 27-Nov/28-Nov 24</t>
  </si>
  <si>
    <t>I0002048432</t>
  </si>
  <si>
    <t>PPI06310</t>
  </si>
  <si>
    <t>26/11/24</t>
  </si>
  <si>
    <t>Refund fee - C Collings - WLG/AKL/WLG 18-Nov-24</t>
  </si>
  <si>
    <t>I0002035076</t>
  </si>
  <si>
    <t>PPI06164</t>
  </si>
  <si>
    <t>18/11/24</t>
  </si>
  <si>
    <t>Booking fee - C Collings WLG/AKL/WLG 18-Nov/19-Nov 24</t>
  </si>
  <si>
    <t>I0002030925</t>
  </si>
  <si>
    <t>PPI06157</t>
  </si>
  <si>
    <t>15/11/24</t>
  </si>
  <si>
    <t>Booking fee - C Collings WLG/AKL/WLG 20-Nov/21-Nov 24</t>
  </si>
  <si>
    <t>I0002026965</t>
  </si>
  <si>
    <t>PPI06168</t>
  </si>
  <si>
    <t>13/11/24</t>
  </si>
  <si>
    <t>15-Oct-24 C Collings WLG/AKL 30-Oct-24</t>
  </si>
  <si>
    <t>AIRTRAOCT24</t>
  </si>
  <si>
    <t>PPC00264</t>
  </si>
  <si>
    <t>07-10-Oct C Collings AKL/SIN 19-Oct-24</t>
  </si>
  <si>
    <t>Booking Fee C Collings - WLG-AKL 30-Nov-24</t>
  </si>
  <si>
    <t>I0001976890</t>
  </si>
  <si>
    <t>PPI06027</t>
  </si>
  <si>
    <t>15/10/24</t>
  </si>
  <si>
    <t>11-Sep-24 - C Collings - WLG/AKL/WLG 24-Sep/26-Sep 24</t>
  </si>
  <si>
    <t>AIRTRASEP24</t>
  </si>
  <si>
    <t>PPI05895</t>
  </si>
  <si>
    <t>16-Sep-24 - C Collings - WLG/AKL/WLG 09-Oct/10-Oct 24</t>
  </si>
  <si>
    <t>Booking Fee - C Collings - WLg/AKL/WLG 09-Oct/10-Oct 24</t>
  </si>
  <si>
    <t>I0001924437</t>
  </si>
  <si>
    <t>PPI05779</t>
  </si>
  <si>
    <t>16/09/24</t>
  </si>
  <si>
    <t>Booking Fee - C Collings - WLG/AKL/WLG - 24-Sep/26-Sep 24</t>
  </si>
  <si>
    <t>I0001918181</t>
  </si>
  <si>
    <t>PPI05706</t>
  </si>
  <si>
    <t>11/09/24</t>
  </si>
  <si>
    <t>29-Jul-24 - C Collings - WLG/AKL/WLG 06-Aug/09-Aug 24</t>
  </si>
  <si>
    <t>AIRTRAAUG24</t>
  </si>
  <si>
    <t>PPI05677</t>
  </si>
  <si>
    <t>08-Aug-24 - C Collings - WLG/AKL/WLG 19-Aug/22-Aug 24</t>
  </si>
  <si>
    <t>27-Aug-24 - C Collings - AKL/SIN/DXB - 19-Oct/30-Oct 24</t>
  </si>
  <si>
    <t>27-Aug-24 - C Collings - DUB-KIGALI-DUB 20-Oct/29-Oct 24</t>
  </si>
  <si>
    <t>I0001891459</t>
  </si>
  <si>
    <t>PPI05644</t>
  </si>
  <si>
    <t>27/08/24</t>
  </si>
  <si>
    <t>Booking fee - C Collings - AKL-KIGALI-AKL 19-Oct/30-Oct 24</t>
  </si>
  <si>
    <t>Booking Fee - C Collings - WLG/AKL/WLG - 19-Aug-24</t>
  </si>
  <si>
    <t>I0001861861</t>
  </si>
  <si>
    <t>PPI05536</t>
  </si>
  <si>
    <t>08/08/24</t>
  </si>
  <si>
    <t>Booking Fee - C COLLINGS - 06 Feb - 09 Feb 2025</t>
  </si>
  <si>
    <t>I0001848482</t>
  </si>
  <si>
    <t>PPI05491</t>
  </si>
  <si>
    <t>Booking Fee - C Collings - WLG/AKL/WLG - 06-Aug/09-Aug-24</t>
  </si>
  <si>
    <t>I0001843042</t>
  </si>
  <si>
    <t>PPI05492</t>
  </si>
  <si>
    <t>29/07/24</t>
  </si>
  <si>
    <r>
      <rPr>
        <b/>
        <sz val="8"/>
        <color rgb="FF000000"/>
        <rFont val="Segoe UI"/>
        <family val="2"/>
      </rPr>
      <t>3520</t>
    </r>
    <r>
      <rPr>
        <b/>
        <sz val="8"/>
        <color rgb="FF000000"/>
        <rFont val="Segoe UI"/>
        <family val="2"/>
      </rPr>
      <t xml:space="preserve"> </t>
    </r>
    <r>
      <rPr>
        <b/>
        <sz val="8"/>
        <color rgb="FF000000"/>
        <rFont val="Segoe UI"/>
        <family val="2"/>
      </rPr>
      <t>Air Fares</t>
    </r>
  </si>
  <si>
    <t>Accommodation</t>
  </si>
  <si>
    <t>C Collings - Hotel EXPEDIA Seoul 15-Jun/26-Jun 25</t>
  </si>
  <si>
    <t>Travel Insurance claim_S Collings_NCD FOUR POINTS KIGALI</t>
  </si>
  <si>
    <t>RCP00062</t>
  </si>
  <si>
    <t>Refund on NCD FOUR POINTS KIGALI 013 - Sunny's Accomodation - Rwanda Trip</t>
  </si>
  <si>
    <t>GJ01401</t>
  </si>
  <si>
    <t>GJ01364</t>
  </si>
  <si>
    <t>NCD FOUR POINTS KIGALI 013 - Sunny's Accomodation - Rwanda Trip</t>
  </si>
  <si>
    <t>Service fee - C Collings - Radisson Kigali - 27-Oct/29-Oct 24</t>
  </si>
  <si>
    <t>I0001922775</t>
  </si>
  <si>
    <t>PPI05707</t>
  </si>
  <si>
    <t>13/09/24</t>
  </si>
  <si>
    <r>
      <rPr>
        <b/>
        <sz val="8"/>
        <color rgb="FF000000"/>
        <rFont val="Segoe UI"/>
        <family val="2"/>
      </rPr>
      <t>3510</t>
    </r>
    <r>
      <rPr>
        <b/>
        <sz val="8"/>
        <color rgb="FF000000"/>
        <rFont val="Segoe UI"/>
        <family val="2"/>
      </rPr>
      <t xml:space="preserve"> </t>
    </r>
    <r>
      <rPr>
        <b/>
        <sz val="8"/>
        <color rgb="FF000000"/>
        <rFont val="Segoe UI"/>
        <family val="2"/>
      </rPr>
      <t>Accommodation</t>
    </r>
  </si>
  <si>
    <t>Staff Training / Conferences</t>
  </si>
  <si>
    <t>29 May | 1-hour coaching session</t>
  </si>
  <si>
    <t>INV-202667</t>
  </si>
  <si>
    <t>PPI07444</t>
  </si>
  <si>
    <t>30/06/25</t>
  </si>
  <si>
    <t>15 April | 1-hour coaching session</t>
  </si>
  <si>
    <t>INV-202616</t>
  </si>
  <si>
    <t>PPI07443</t>
  </si>
  <si>
    <t>25 February 1-hour coaching session 17 December refund overcharge</t>
  </si>
  <si>
    <t>INV-2025105</t>
  </si>
  <si>
    <t>PPI06697</t>
  </si>
  <si>
    <t>03/03/25</t>
  </si>
  <si>
    <t>28 November 1-hour coaching session 17 December 1-hour coaching session</t>
  </si>
  <si>
    <t>INV-202591</t>
  </si>
  <si>
    <t>PPI06429</t>
  </si>
  <si>
    <t>17/12/24</t>
  </si>
  <si>
    <t>S Collings - 11 September 1-hour coaching session</t>
  </si>
  <si>
    <t>INV-202548</t>
  </si>
  <si>
    <t>PPI05951</t>
  </si>
  <si>
    <t>10/10/24</t>
  </si>
  <si>
    <t>21 August 1-hour coaching session</t>
  </si>
  <si>
    <t>INV-202543</t>
  </si>
  <si>
    <t>PPI05650</t>
  </si>
  <si>
    <t>30/08/24</t>
  </si>
  <si>
    <t>Crown Entity Governance Training C Collings  30 Sep &amp; 1 Oct 24</t>
  </si>
  <si>
    <t>INV-0176</t>
  </si>
  <si>
    <t>PPI05667</t>
  </si>
  <si>
    <t>19/08/24</t>
  </si>
  <si>
    <t>06 June 1-hour coaching session 02 July 1-hour coaching session</t>
  </si>
  <si>
    <t>INV-202529</t>
  </si>
  <si>
    <t>PPI05481</t>
  </si>
  <si>
    <t>11/07/24</t>
  </si>
  <si>
    <r>
      <rPr>
        <b/>
        <sz val="8"/>
        <color rgb="FF000000"/>
        <rFont val="Segoe UI"/>
        <family val="2"/>
      </rPr>
      <t>3050</t>
    </r>
    <r>
      <rPr>
        <b/>
        <sz val="8"/>
        <color rgb="FF000000"/>
        <rFont val="Segoe UI"/>
        <family val="2"/>
      </rPr>
      <t xml:space="preserve"> </t>
    </r>
    <r>
      <rPr>
        <b/>
        <sz val="8"/>
        <color rgb="FF000000"/>
        <rFont val="Segoe UI"/>
        <family val="2"/>
      </rPr>
      <t>Staff Training / Conferences</t>
    </r>
  </si>
  <si>
    <t>Staff Wellbeing</t>
  </si>
  <si>
    <t>Glasses Claim - S Collings</t>
  </si>
  <si>
    <t>GJ01482</t>
  </si>
  <si>
    <t>27/12/24</t>
  </si>
  <si>
    <r>
      <rPr>
        <b/>
        <sz val="8"/>
        <color rgb="FF000000"/>
        <rFont val="Segoe UI"/>
        <family val="2"/>
      </rPr>
      <t>3040</t>
    </r>
    <r>
      <rPr>
        <b/>
        <sz val="8"/>
        <color rgb="FF000000"/>
        <rFont val="Segoe UI"/>
        <family val="2"/>
      </rPr>
      <t xml:space="preserve"> </t>
    </r>
    <r>
      <rPr>
        <b/>
        <sz val="8"/>
        <color rgb="FF000000"/>
        <rFont val="Segoe UI"/>
        <family val="2"/>
      </rPr>
      <t>Staff Wellbeing</t>
    </r>
  </si>
  <si>
    <t>Balance</t>
  </si>
  <si>
    <t>Credit</t>
  </si>
  <si>
    <t>Debit</t>
  </si>
  <si>
    <t xml:space="preserve">GST Amount </t>
  </si>
  <si>
    <t>Description</t>
  </si>
  <si>
    <t>External Document No.</t>
  </si>
  <si>
    <t>Document No.</t>
  </si>
  <si>
    <t>Posting Date</t>
  </si>
  <si>
    <t>Net Change</t>
  </si>
  <si>
    <t>G/L Account: Income/Balance: Income Statement, Date Filter: 01/07/24..30/06/25, Global Dimension 1 Filter: CC005</t>
  </si>
  <si>
    <t>This also includes general ledger accounts that only have a balance.</t>
  </si>
  <si>
    <t>Health Research Council of New Zealand</t>
  </si>
  <si>
    <t>Local</t>
  </si>
  <si>
    <t>Period: 01/07/24..30/06/25</t>
  </si>
  <si>
    <t>Domestic</t>
  </si>
  <si>
    <t>International</t>
  </si>
  <si>
    <t>Other</t>
  </si>
  <si>
    <t>Detail Trial Balance</t>
  </si>
  <si>
    <t>Ksnet Inc Internatio SEOUL KOR taxi booking</t>
  </si>
  <si>
    <t>International Taxi SEOUL KOR - rev dble chg taxi booking</t>
  </si>
  <si>
    <t>T MONEY TAXI CORP SEOUL KOR - airport to hotel</t>
  </si>
  <si>
    <t>T MONEY TAXI CORP SEOUL KOR - hotel to airport</t>
  </si>
  <si>
    <t>Taxi</t>
  </si>
  <si>
    <t>Seoul, Korea</t>
  </si>
  <si>
    <t>Kigali, Rwanda</t>
  </si>
  <si>
    <t>Meals</t>
  </si>
  <si>
    <t>3677 Sundry Catering</t>
  </si>
  <si>
    <t>SOTETSU INTERNATIONAL SEOUL KOR - 3 x breakfast</t>
  </si>
  <si>
    <t>09-Jun-25 S Collings - AKL airport to Freemans Bay</t>
  </si>
  <si>
    <t>09-Jun-25 S Collings - Island Bay to WLG airport</t>
  </si>
  <si>
    <t>14-Jun-25 S Collings - Island Bay to WLG airport</t>
  </si>
  <si>
    <t>14-Jun-25 S Collings - AKL airport to Freemans Bay</t>
  </si>
  <si>
    <t>11-Jun-25 S Collings - Freemans Bay to AKL airport</t>
  </si>
  <si>
    <t>15-Jun-25 S Collings - Freemans Bay to AKL airport</t>
  </si>
  <si>
    <t xml:space="preserve">11-Jun-25 - C Collings - WLG airport to Island Bay </t>
  </si>
  <si>
    <t>29-Jun-25 S Collings - AKL airport to Freemans Bay</t>
  </si>
  <si>
    <t>11-Jun-25 - C Collings - WLG/AKL/WLG 14-Jun/22-Jun 25</t>
  </si>
  <si>
    <t>25-Jun-25 - C Collings - WLG/AKL/WLG 29-Jun/03-Jul 25</t>
  </si>
  <si>
    <t>Island Bay to WLG domestic airport</t>
  </si>
  <si>
    <t xml:space="preserve"> AKL domestic airport to Freemans Bay</t>
  </si>
  <si>
    <t>Freemans Bay to AKL international airport</t>
  </si>
  <si>
    <t>Working from HRC Office based in Auckland, 110 Symonds Street, Grafton. Wellington to Auckland flight  29-Jun/03-Jul 25</t>
  </si>
  <si>
    <t>Working from HRC Office based in Auckland, 110 Symonds Street, Auckland CBD - Taxi from Wellington Office to Wellington Airport - 09-Jun-25</t>
  </si>
  <si>
    <t xml:space="preserve">Working from HRC Office based in Auckland, 110 Symonds Street, Auckland CBD - Taxi from Auckland Airport to Auckland Office - 09-Jun-25 </t>
  </si>
  <si>
    <t xml:space="preserve">Working from HRC Office based in Auckland, 110 Symonds Street, Auckland CBD - Taxi from Auckland Office to Auckland Airport - 11-Jun-25 </t>
  </si>
  <si>
    <t>Working from HRC Office based in Auckland, 110 Symonds Street, Auckland CBD - Taxi from Wellington Airport to Wellington Office- 11-Jun-25</t>
  </si>
  <si>
    <t xml:space="preserve">Working from HRC Office based in Auckland, 110 Symonds Street, Auckland CBD - Taxi from Auckland Airport to Auckland Office - 29-Jun-25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</si>
</sst>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Red]\(&quot;$&quot;#,##0.00\)"/>
    <numFmt numFmtId="165" formatCode="_(&quot;$&quot;* #,##0.00_);_(&quot;$&quot;* \(#,##0.00\);_(&quot;$&quot;* &quot;-&quot;??_);_(@_)"/>
    <numFmt numFmtId="166" formatCode="&quot;$&quot;#,##0.00"/>
    <numFmt numFmtId="167" formatCode="[$-1409]d\ mmmm\ yyyy;@"/>
    <numFmt numFmtId="168" formatCode="[$-11409]#,##0.00"/>
  </numFmts>
  <fonts count="4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
      <sz val="11"/>
      <color rgb="FF000000"/>
      <name val="Calibri"/>
      <family val="2"/>
      <scheme val="minor"/>
    </font>
    <font>
      <sz val="11"/>
      <name val="Calibri"/>
      <family val="2"/>
    </font>
    <font>
      <b/>
      <sz val="8"/>
      <color rgb="FF000000"/>
      <name val="Segoe UI"/>
      <family val="2"/>
    </font>
    <font>
      <sz val="10"/>
      <color rgb="FF000000"/>
      <name val="Arial"/>
      <family val="2"/>
    </font>
    <font>
      <sz val="8"/>
      <color rgb="FF000000"/>
      <name val="Segoe UI"/>
      <family val="2"/>
    </font>
    <font>
      <sz val="8"/>
      <color rgb="FF000000"/>
      <name val="Segoe UI Semibold"/>
      <family val="2"/>
    </font>
    <font>
      <sz val="14"/>
      <color rgb="FF000000"/>
      <name val="Segoe UI Semibold"/>
      <family val="2"/>
    </font>
    <font>
      <b/>
      <sz val="11"/>
      <name val="Calibri"/>
      <family val="2"/>
    </font>
    <font>
      <sz val="8"/>
      <color rgb="FF000000"/>
      <name val="Segoe UI"/>
      <family val="2"/>
    </font>
  </fonts>
  <fills count="18">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rgb="FFEBEBEB"/>
        <bgColor rgb="FFEBEBEB"/>
      </patternFill>
    </fill>
    <fill>
      <patternFill patternType="solid">
        <fgColor rgb="FFFFFFFF"/>
        <bgColor rgb="FFFFFFFF"/>
      </patternFill>
    </fill>
    <fill>
      <patternFill patternType="solid">
        <fgColor theme="7" tint="0.79998168889431442"/>
        <bgColor indexed="64"/>
      </patternFill>
    </fill>
    <fill>
      <patternFill patternType="solid">
        <fgColor theme="3" tint="0.79998168889431442"/>
        <bgColor indexed="64"/>
      </patternFill>
    </fill>
    <fill>
      <patternFill patternType="solid">
        <fgColor theme="7" tint="0.39997558519241921"/>
        <bgColor indexed="64"/>
      </patternFill>
    </fill>
  </fills>
  <borders count="14">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style="thin">
        <color rgb="FF000000"/>
      </top>
      <bottom style="medium">
        <color rgb="FF000000"/>
      </bottom>
      <diagonal/>
    </border>
    <border>
      <left/>
      <right/>
      <top/>
      <bottom style="thin">
        <color rgb="FF000000"/>
      </bottom>
      <diagonal/>
    </border>
    <border>
      <left/>
      <right/>
      <top style="thin">
        <color indexed="64"/>
      </top>
      <bottom/>
      <diagonal/>
    </border>
  </borders>
  <cellStyleXfs count="4">
    <xf numFmtId="0" fontId="0" fillId="0" borderId="0"/>
    <xf numFmtId="0" fontId="10" fillId="0" borderId="0" applyNumberFormat="0" applyFill="0" applyBorder="0" applyAlignment="0" applyProtection="0"/>
    <xf numFmtId="165" fontId="23" fillId="0" borderId="0" applyFont="0" applyFill="0" applyBorder="0" applyAlignment="0" applyProtection="0"/>
    <xf numFmtId="0" fontId="40" fillId="0" borderId="0"/>
  </cellStyleXfs>
  <cellXfs count="198">
    <xf numFmtId="0" fontId="0" fillId="0" borderId="0" xfId="0"/>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165" fontId="0" fillId="0" borderId="0" xfId="2" applyFont="1" applyFill="1" applyAlignment="1" applyProtection="1">
      <alignment vertical="top" wrapText="1"/>
      <protection locked="0"/>
    </xf>
    <xf numFmtId="0" fontId="0" fillId="12" borderId="0" xfId="0" applyFill="1" applyProtection="1">
      <protection locked="0"/>
    </xf>
    <xf numFmtId="165" fontId="0" fillId="0" borderId="0" xfId="2" applyFont="1" applyFill="1" applyAlignment="1">
      <alignment vertical="top" wrapText="1"/>
    </xf>
    <xf numFmtId="165" fontId="1" fillId="0" borderId="0" xfId="2" applyFont="1" applyFill="1" applyAlignment="1">
      <alignment vertical="top" wrapText="1"/>
    </xf>
    <xf numFmtId="165" fontId="2" fillId="0" borderId="0" xfId="2" applyFont="1" applyFill="1" applyAlignment="1">
      <alignment vertical="top" wrapText="1"/>
    </xf>
    <xf numFmtId="165" fontId="0" fillId="0" borderId="0" xfId="2" applyFont="1" applyFill="1" applyAlignment="1">
      <alignment vertical="top"/>
    </xf>
    <xf numFmtId="165" fontId="0" fillId="0" borderId="0" xfId="2" applyFont="1" applyFill="1" applyAlignment="1" applyProtection="1">
      <alignment vertical="top"/>
      <protection locked="0"/>
    </xf>
    <xf numFmtId="0" fontId="41" fillId="0" borderId="0" xfId="3" applyFont="1"/>
    <xf numFmtId="168" fontId="42" fillId="0" borderId="11" xfId="3" applyNumberFormat="1" applyFont="1" applyBorder="1" applyAlignment="1">
      <alignment horizontal="right" vertical="center" readingOrder="1"/>
    </xf>
    <xf numFmtId="0" fontId="43" fillId="0" borderId="11" xfId="3" applyFont="1" applyBorder="1" applyAlignment="1">
      <alignment vertical="top" readingOrder="1"/>
    </xf>
    <xf numFmtId="0" fontId="42" fillId="0" borderId="11" xfId="3" applyFont="1" applyBorder="1" applyAlignment="1">
      <alignment horizontal="right" vertical="center" readingOrder="1"/>
    </xf>
    <xf numFmtId="168" fontId="42" fillId="0" borderId="11" xfId="3" applyNumberFormat="1" applyFont="1" applyBorder="1" applyAlignment="1">
      <alignment vertical="center" readingOrder="1"/>
    </xf>
    <xf numFmtId="0" fontId="41" fillId="0" borderId="11" xfId="3" applyFont="1" applyBorder="1" applyAlignment="1">
      <alignment vertical="top"/>
    </xf>
    <xf numFmtId="0" fontId="44" fillId="0" borderId="11" xfId="3" applyFont="1" applyBorder="1" applyAlignment="1">
      <alignment vertical="center" readingOrder="1"/>
    </xf>
    <xf numFmtId="4" fontId="41" fillId="12" borderId="0" xfId="3" applyNumberFormat="1" applyFont="1" applyFill="1"/>
    <xf numFmtId="168" fontId="44" fillId="13" borderId="0" xfId="3" applyNumberFormat="1" applyFont="1" applyFill="1" applyAlignment="1">
      <alignment horizontal="right" vertical="center" readingOrder="1"/>
    </xf>
    <xf numFmtId="0" fontId="43" fillId="0" borderId="0" xfId="3" applyFont="1" applyAlignment="1">
      <alignment vertical="top" readingOrder="1"/>
    </xf>
    <xf numFmtId="0" fontId="44" fillId="13" borderId="0" xfId="3" applyFont="1" applyFill="1" applyAlignment="1">
      <alignment horizontal="right" vertical="center" readingOrder="1"/>
    </xf>
    <xf numFmtId="168" fontId="44" fillId="13" borderId="0" xfId="3" applyNumberFormat="1" applyFont="1" applyFill="1" applyAlignment="1">
      <alignment vertical="center" readingOrder="1"/>
    </xf>
    <xf numFmtId="0" fontId="44" fillId="13" borderId="0" xfId="3" applyFont="1" applyFill="1" applyAlignment="1">
      <alignment vertical="center" readingOrder="1"/>
    </xf>
    <xf numFmtId="0" fontId="44" fillId="13" borderId="0" xfId="3" applyFont="1" applyFill="1" applyAlignment="1">
      <alignment horizontal="left" vertical="center" readingOrder="1"/>
    </xf>
    <xf numFmtId="168" fontId="44" fillId="14" borderId="0" xfId="3" applyNumberFormat="1" applyFont="1" applyFill="1" applyAlignment="1">
      <alignment horizontal="right" vertical="center" readingOrder="1"/>
    </xf>
    <xf numFmtId="0" fontId="44" fillId="14" borderId="0" xfId="3" applyFont="1" applyFill="1" applyAlignment="1">
      <alignment horizontal="right" vertical="center" readingOrder="1"/>
    </xf>
    <xf numFmtId="168" fontId="44" fillId="14" borderId="0" xfId="3" applyNumberFormat="1" applyFont="1" applyFill="1" applyAlignment="1">
      <alignment vertical="center" readingOrder="1"/>
    </xf>
    <xf numFmtId="0" fontId="44" fillId="14" borderId="0" xfId="3" applyFont="1" applyFill="1" applyAlignment="1">
      <alignment vertical="center" readingOrder="1"/>
    </xf>
    <xf numFmtId="0" fontId="44" fillId="14" borderId="0" xfId="3" applyFont="1" applyFill="1" applyAlignment="1">
      <alignment horizontal="left" vertical="center" readingOrder="1"/>
    </xf>
    <xf numFmtId="168" fontId="44" fillId="0" borderId="0" xfId="3" applyNumberFormat="1" applyFont="1" applyAlignment="1">
      <alignment horizontal="right" vertical="center" readingOrder="1"/>
    </xf>
    <xf numFmtId="0" fontId="44" fillId="0" borderId="0" xfId="3" applyFont="1" applyAlignment="1">
      <alignment horizontal="right" vertical="center" readingOrder="1"/>
    </xf>
    <xf numFmtId="0" fontId="44" fillId="0" borderId="0" xfId="3" applyFont="1" applyAlignment="1">
      <alignment vertical="center" readingOrder="1"/>
    </xf>
    <xf numFmtId="0" fontId="42" fillId="0" borderId="0" xfId="3" applyFont="1" applyAlignment="1">
      <alignment vertical="center" readingOrder="1"/>
    </xf>
    <xf numFmtId="4" fontId="41" fillId="15" borderId="0" xfId="3" applyNumberFormat="1" applyFont="1" applyFill="1"/>
    <xf numFmtId="4" fontId="41" fillId="16" borderId="0" xfId="3" applyNumberFormat="1" applyFont="1" applyFill="1"/>
    <xf numFmtId="4" fontId="41" fillId="5" borderId="0" xfId="3" applyNumberFormat="1" applyFont="1" applyFill="1"/>
    <xf numFmtId="4" fontId="41" fillId="17" borderId="0" xfId="3" applyNumberFormat="1" applyFont="1" applyFill="1"/>
    <xf numFmtId="14" fontId="44" fillId="14" borderId="0" xfId="3" applyNumberFormat="1" applyFont="1" applyFill="1" applyAlignment="1">
      <alignment horizontal="left" vertical="center" readingOrder="1"/>
    </xf>
    <xf numFmtId="0" fontId="45" fillId="0" borderId="12" xfId="3" applyFont="1" applyBorder="1" applyAlignment="1">
      <alignment horizontal="right" readingOrder="1"/>
    </xf>
    <xf numFmtId="0" fontId="43" fillId="0" borderId="12" xfId="3" applyFont="1" applyBorder="1" applyAlignment="1">
      <alignment vertical="top" readingOrder="1"/>
    </xf>
    <xf numFmtId="0" fontId="45" fillId="0" borderId="12" xfId="3" applyFont="1" applyBorder="1" applyAlignment="1">
      <alignment readingOrder="1"/>
    </xf>
    <xf numFmtId="0" fontId="41" fillId="0" borderId="12" xfId="3" applyFont="1" applyBorder="1" applyAlignment="1">
      <alignment vertical="top"/>
    </xf>
    <xf numFmtId="0" fontId="45" fillId="0" borderId="12" xfId="3" applyFont="1" applyBorder="1" applyAlignment="1">
      <alignment horizontal="left" readingOrder="1"/>
    </xf>
    <xf numFmtId="0" fontId="45" fillId="13" borderId="0" xfId="3" applyFont="1" applyFill="1" applyAlignment="1">
      <alignment vertical="center" readingOrder="1"/>
    </xf>
    <xf numFmtId="0" fontId="46" fillId="0" borderId="0" xfId="3" applyFont="1" applyAlignment="1">
      <alignment vertical="center" readingOrder="1"/>
    </xf>
    <xf numFmtId="14" fontId="44" fillId="13" borderId="0" xfId="3" applyNumberFormat="1" applyFont="1" applyFill="1" applyAlignment="1">
      <alignment horizontal="left" vertical="center" readingOrder="1"/>
    </xf>
    <xf numFmtId="4" fontId="47" fillId="0" borderId="13" xfId="3" applyNumberFormat="1" applyFont="1" applyBorder="1"/>
    <xf numFmtId="4" fontId="41" fillId="3" borderId="0" xfId="3" applyNumberFormat="1" applyFont="1" applyFill="1"/>
    <xf numFmtId="0" fontId="48" fillId="14" borderId="0" xfId="3" applyFont="1" applyFill="1" applyAlignment="1">
      <alignment vertical="center" readingOrder="1"/>
    </xf>
    <xf numFmtId="0" fontId="48" fillId="13" borderId="0" xfId="3" applyFont="1" applyFill="1" applyAlignment="1">
      <alignment vertical="center" readingOrder="1"/>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4">
    <cellStyle name="Currency" xfId="2" builtinId="4"/>
    <cellStyle name="Hyperlink" xfId="1" builtinId="8"/>
    <cellStyle name="Normal" xfId="0" builtinId="0"/>
    <cellStyle name="Normal 2" xfId="3" xr:uid="{8A47CF16-E1AC-4CE9-B2BC-AD7077076B28}"/>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topLeftCell="A30" zoomScaleNormal="100" workbookViewId="0">
      <selection activeCell="A41" sqref="A41"/>
    </sheetView>
  </sheetViews>
  <sheetFormatPr defaultColWidth="0" defaultRowHeight="13.8" zeroHeight="1" x14ac:dyDescent="0.45"/>
  <cols>
    <col min="1" max="1" width="219.27734375" style="39" customWidth="1"/>
    <col min="2" max="2" width="33.27734375" style="38" customWidth="1"/>
    <col min="3" max="16384" width="8.71875" hidden="1"/>
  </cols>
  <sheetData>
    <row r="1" spans="1:2" ht="23.25" customHeight="1" x14ac:dyDescent="0.45">
      <c r="A1" s="37" t="s">
        <v>0</v>
      </c>
    </row>
    <row r="2" spans="1:2" ht="33" customHeight="1" x14ac:dyDescent="0.45">
      <c r="A2" s="101" t="s">
        <v>1</v>
      </c>
    </row>
    <row r="3" spans="1:2" ht="17.25" customHeight="1" x14ac:dyDescent="0.45"/>
    <row r="4" spans="1:2" ht="23.25" customHeight="1" x14ac:dyDescent="0.45">
      <c r="A4" s="127" t="s">
        <v>2</v>
      </c>
    </row>
    <row r="5" spans="1:2" ht="17.25" customHeight="1" x14ac:dyDescent="0.45"/>
    <row r="6" spans="1:2" ht="23.25" customHeight="1" x14ac:dyDescent="0.45">
      <c r="A6" s="40" t="s">
        <v>3</v>
      </c>
    </row>
    <row r="7" spans="1:2" ht="17.25" customHeight="1" x14ac:dyDescent="0.45">
      <c r="A7" s="41" t="s">
        <v>4</v>
      </c>
    </row>
    <row r="8" spans="1:2" ht="17.25" customHeight="1" x14ac:dyDescent="0.45">
      <c r="A8" s="41" t="s">
        <v>5</v>
      </c>
    </row>
    <row r="9" spans="1:2" ht="17.25" customHeight="1" x14ac:dyDescent="0.45">
      <c r="A9" s="41"/>
    </row>
    <row r="10" spans="1:2" ht="23.25" customHeight="1" x14ac:dyDescent="0.4">
      <c r="A10" s="40" t="s">
        <v>6</v>
      </c>
      <c r="B10" s="67" t="s">
        <v>7</v>
      </c>
    </row>
    <row r="11" spans="1:2" ht="17.25" customHeight="1" x14ac:dyDescent="0.45">
      <c r="A11" s="42" t="s">
        <v>8</v>
      </c>
    </row>
    <row r="12" spans="1:2" ht="17.25" customHeight="1" x14ac:dyDescent="0.45">
      <c r="A12" s="41" t="s">
        <v>9</v>
      </c>
    </row>
    <row r="13" spans="1:2" ht="17.25" customHeight="1" x14ac:dyDescent="0.45">
      <c r="A13" s="41" t="s">
        <v>10</v>
      </c>
    </row>
    <row r="14" spans="1:2" ht="17.25" customHeight="1" x14ac:dyDescent="0.45">
      <c r="A14" s="43" t="s">
        <v>11</v>
      </c>
    </row>
    <row r="15" spans="1:2" ht="17.25" customHeight="1" x14ac:dyDescent="0.45">
      <c r="A15" s="41" t="s">
        <v>12</v>
      </c>
    </row>
    <row r="16" spans="1:2" ht="17.25" customHeight="1" x14ac:dyDescent="0.45">
      <c r="A16" s="41"/>
    </row>
    <row r="17" spans="1:1" ht="23.25" customHeight="1" x14ac:dyDescent="0.45">
      <c r="A17" s="40" t="s">
        <v>13</v>
      </c>
    </row>
    <row r="18" spans="1:1" ht="17.25" customHeight="1" x14ac:dyDescent="0.45">
      <c r="A18" s="43" t="s">
        <v>14</v>
      </c>
    </row>
    <row r="19" spans="1:1" ht="17.25" customHeight="1" x14ac:dyDescent="0.45">
      <c r="A19" s="43" t="s">
        <v>15</v>
      </c>
    </row>
    <row r="20" spans="1:1" ht="17.25" customHeight="1" x14ac:dyDescent="0.45">
      <c r="A20" s="63" t="s">
        <v>16</v>
      </c>
    </row>
    <row r="21" spans="1:1" ht="17.25" customHeight="1" x14ac:dyDescent="0.45">
      <c r="A21" s="44"/>
    </row>
    <row r="22" spans="1:1" ht="23.25" customHeight="1" x14ac:dyDescent="0.45">
      <c r="A22" s="40" t="s">
        <v>17</v>
      </c>
    </row>
    <row r="23" spans="1:1" ht="17.25" customHeight="1" x14ac:dyDescent="0.45">
      <c r="A23" s="44" t="s">
        <v>18</v>
      </c>
    </row>
    <row r="24" spans="1:1" ht="17.25" customHeight="1" x14ac:dyDescent="0.45">
      <c r="A24" s="44"/>
    </row>
    <row r="25" spans="1:1" ht="23.25" customHeight="1" x14ac:dyDescent="0.45">
      <c r="A25" s="40" t="s">
        <v>19</v>
      </c>
    </row>
    <row r="26" spans="1:1" ht="17.25" customHeight="1" x14ac:dyDescent="0.45">
      <c r="A26" s="45" t="s">
        <v>20</v>
      </c>
    </row>
    <row r="27" spans="1:1" ht="32.25" customHeight="1" x14ac:dyDescent="0.45">
      <c r="A27" s="43" t="s">
        <v>21</v>
      </c>
    </row>
    <row r="28" spans="1:1" ht="17.25" customHeight="1" x14ac:dyDescent="0.45">
      <c r="A28" s="45" t="s">
        <v>22</v>
      </c>
    </row>
    <row r="29" spans="1:1" ht="32.25" customHeight="1" x14ac:dyDescent="0.45">
      <c r="A29" s="43" t="s">
        <v>23</v>
      </c>
    </row>
    <row r="30" spans="1:1" ht="17.25" customHeight="1" x14ac:dyDescent="0.45">
      <c r="A30" s="45" t="s">
        <v>24</v>
      </c>
    </row>
    <row r="31" spans="1:1" ht="17.25" customHeight="1" x14ac:dyDescent="0.45">
      <c r="A31" s="43" t="s">
        <v>25</v>
      </c>
    </row>
    <row r="32" spans="1:1" ht="17.25" customHeight="1" x14ac:dyDescent="0.45">
      <c r="A32" s="45" t="s">
        <v>26</v>
      </c>
    </row>
    <row r="33" spans="1:1" ht="32.25" customHeight="1" x14ac:dyDescent="0.45">
      <c r="A33" s="43" t="s">
        <v>27</v>
      </c>
    </row>
    <row r="34" spans="1:1" ht="32.25" customHeight="1" x14ac:dyDescent="0.45">
      <c r="A34" s="42" t="s">
        <v>28</v>
      </c>
    </row>
    <row r="35" spans="1:1" ht="17.25" customHeight="1" x14ac:dyDescent="0.45">
      <c r="A35" s="45" t="s">
        <v>29</v>
      </c>
    </row>
    <row r="36" spans="1:1" ht="32.25" customHeight="1" x14ac:dyDescent="0.45">
      <c r="A36" s="43" t="s">
        <v>30</v>
      </c>
    </row>
    <row r="37" spans="1:1" ht="32.25" customHeight="1" x14ac:dyDescent="0.45">
      <c r="A37" s="43" t="s">
        <v>31</v>
      </c>
    </row>
    <row r="38" spans="1:1" ht="32.25" customHeight="1" x14ac:dyDescent="0.45">
      <c r="A38" s="43" t="s">
        <v>32</v>
      </c>
    </row>
    <row r="39" spans="1:1" ht="17.25" customHeight="1" x14ac:dyDescent="0.45">
      <c r="A39" s="42"/>
    </row>
    <row r="40" spans="1:1" ht="22.5" customHeight="1" x14ac:dyDescent="0.45">
      <c r="A40" s="40" t="s">
        <v>33</v>
      </c>
    </row>
    <row r="41" spans="1:1" ht="17.25" customHeight="1" x14ac:dyDescent="0.45">
      <c r="A41" s="49" t="s">
        <v>34</v>
      </c>
    </row>
    <row r="42" spans="1:1" ht="17.25" customHeight="1" x14ac:dyDescent="0.45">
      <c r="A42" s="46" t="s">
        <v>35</v>
      </c>
    </row>
    <row r="43" spans="1:1" ht="17.25" customHeight="1" x14ac:dyDescent="0.45">
      <c r="A43" s="44" t="s">
        <v>36</v>
      </c>
    </row>
    <row r="44" spans="1:1" ht="32.25" customHeight="1" x14ac:dyDescent="0.45">
      <c r="A44" s="44" t="s">
        <v>37</v>
      </c>
    </row>
    <row r="45" spans="1:1" ht="32.25" customHeight="1" x14ac:dyDescent="0.45">
      <c r="A45" s="44" t="s">
        <v>38</v>
      </c>
    </row>
    <row r="46" spans="1:1" ht="17.25" customHeight="1" x14ac:dyDescent="0.45">
      <c r="A46" s="47" t="s">
        <v>39</v>
      </c>
    </row>
    <row r="47" spans="1:1" ht="32.25" customHeight="1" x14ac:dyDescent="0.45">
      <c r="A47" s="43" t="s">
        <v>40</v>
      </c>
    </row>
    <row r="48" spans="1:1" ht="32.25" customHeight="1" x14ac:dyDescent="0.45">
      <c r="A48" s="43" t="s">
        <v>41</v>
      </c>
    </row>
    <row r="49" spans="1:1" ht="32.25" customHeight="1" x14ac:dyDescent="0.45">
      <c r="A49" s="44" t="s">
        <v>42</v>
      </c>
    </row>
    <row r="50" spans="1:1" ht="17.25" customHeight="1" x14ac:dyDescent="0.45">
      <c r="A50" s="44" t="s">
        <v>43</v>
      </c>
    </row>
    <row r="51" spans="1:1" x14ac:dyDescent="0.45">
      <c r="A51" s="44" t="s">
        <v>44</v>
      </c>
    </row>
    <row r="52" spans="1:1" ht="17.25" customHeight="1" x14ac:dyDescent="0.45">
      <c r="A52" s="44"/>
    </row>
    <row r="53" spans="1:1" ht="22.5" customHeight="1" x14ac:dyDescent="0.45">
      <c r="A53" s="40" t="s">
        <v>45</v>
      </c>
    </row>
    <row r="54" spans="1:1" ht="32.25" customHeight="1" x14ac:dyDescent="0.45">
      <c r="A54" s="129" t="s">
        <v>46</v>
      </c>
    </row>
    <row r="55" spans="1:1" ht="17.25" customHeight="1" x14ac:dyDescent="0.45">
      <c r="A55" s="48" t="s">
        <v>47</v>
      </c>
    </row>
    <row r="56" spans="1:1" ht="17.25" customHeight="1" x14ac:dyDescent="0.45">
      <c r="A56" s="49" t="s">
        <v>48</v>
      </c>
    </row>
    <row r="57" spans="1:1" ht="17.25" customHeight="1" x14ac:dyDescent="0.45">
      <c r="A57" s="63" t="s">
        <v>49</v>
      </c>
    </row>
    <row r="58" spans="1:1" ht="17.25" customHeight="1" x14ac:dyDescent="0.45">
      <c r="A58" s="128" t="s">
        <v>50</v>
      </c>
    </row>
    <row r="59" spans="1:1" x14ac:dyDescent="0.45"/>
    <row r="61" spans="1:1" hidden="1" x14ac:dyDescent="0.45">
      <c r="A61" s="50"/>
    </row>
    <row r="62" spans="1:1" x14ac:dyDescent="0.45"/>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opLeftCell="A9" zoomScaleNormal="100" workbookViewId="0">
      <selection activeCell="B15" sqref="B15"/>
    </sheetView>
  </sheetViews>
  <sheetFormatPr defaultColWidth="0" defaultRowHeight="12.3" zeroHeight="1" x14ac:dyDescent="0.4"/>
  <cols>
    <col min="1" max="1" width="35.71875" customWidth="1"/>
    <col min="2" max="2" width="21.609375" customWidth="1"/>
    <col min="3" max="3" width="33.609375" customWidth="1"/>
    <col min="4" max="4" width="4.38671875" customWidth="1"/>
    <col min="5" max="5" width="29" customWidth="1"/>
    <col min="6" max="6" width="19" customWidth="1"/>
    <col min="7" max="7" width="42" customWidth="1"/>
    <col min="8" max="11" width="9.109375" hidden="1" customWidth="1"/>
    <col min="12" max="16384" width="9.109375" hidden="1"/>
  </cols>
  <sheetData>
    <row r="1" spans="1:11" ht="26.25" customHeight="1" x14ac:dyDescent="0.4">
      <c r="A1" s="180" t="s">
        <v>51</v>
      </c>
      <c r="B1" s="180"/>
      <c r="C1" s="180"/>
      <c r="D1" s="180"/>
      <c r="E1" s="180"/>
      <c r="F1" s="180"/>
      <c r="G1" s="16"/>
      <c r="H1" s="16"/>
      <c r="I1" s="16"/>
      <c r="J1" s="16"/>
      <c r="K1" s="16"/>
    </row>
    <row r="2" spans="1:11" ht="21" customHeight="1" x14ac:dyDescent="0.4">
      <c r="A2" s="2" t="s">
        <v>52</v>
      </c>
      <c r="B2" s="181" t="s">
        <v>171</v>
      </c>
      <c r="C2" s="181"/>
      <c r="D2" s="181"/>
      <c r="E2" s="181"/>
      <c r="F2" s="181"/>
      <c r="G2" s="16"/>
      <c r="H2" s="16"/>
      <c r="I2" s="16"/>
      <c r="J2" s="16"/>
      <c r="K2" s="16"/>
    </row>
    <row r="3" spans="1:11" ht="15" x14ac:dyDescent="0.4">
      <c r="A3" s="2" t="s">
        <v>53</v>
      </c>
      <c r="B3" s="181" t="s">
        <v>172</v>
      </c>
      <c r="C3" s="181"/>
      <c r="D3" s="181"/>
      <c r="E3" s="181"/>
      <c r="F3" s="181"/>
      <c r="G3" s="16"/>
      <c r="H3" s="16"/>
      <c r="I3" s="16"/>
      <c r="J3" s="16"/>
      <c r="K3" s="16"/>
    </row>
    <row r="4" spans="1:11" ht="21" customHeight="1" x14ac:dyDescent="0.4">
      <c r="A4" s="2" t="s">
        <v>54</v>
      </c>
      <c r="B4" s="182">
        <v>45474</v>
      </c>
      <c r="C4" s="182"/>
      <c r="D4" s="182"/>
      <c r="E4" s="182"/>
      <c r="F4" s="182"/>
      <c r="G4" s="16"/>
      <c r="H4" s="16"/>
      <c r="I4" s="16"/>
      <c r="J4" s="16"/>
      <c r="K4" s="16"/>
    </row>
    <row r="5" spans="1:11" ht="21" customHeight="1" x14ac:dyDescent="0.4">
      <c r="A5" s="2" t="s">
        <v>55</v>
      </c>
      <c r="B5" s="182">
        <v>45838</v>
      </c>
      <c r="C5" s="182"/>
      <c r="D5" s="182"/>
      <c r="E5" s="182"/>
      <c r="F5" s="182"/>
      <c r="G5" s="16"/>
      <c r="H5" s="16"/>
      <c r="I5" s="16"/>
      <c r="J5" s="16"/>
      <c r="K5" s="16"/>
    </row>
    <row r="6" spans="1:11" ht="21" customHeight="1" x14ac:dyDescent="0.4">
      <c r="A6" s="2" t="s">
        <v>56</v>
      </c>
      <c r="B6" s="179" t="str">
        <f>IF(AND(Travel!B7&lt;&gt;A30,Hospitality!B7&lt;&gt;A30,'All other expenses'!B7&lt;&gt;A30,'Gifts and benefits'!B7&lt;&gt;A30),A31,IF(AND(Travel!B7=A30,Hospitality!B7=A30,'All other expenses'!B7=A30,'Gifts and benefits'!B7=A30),A33,A32))</f>
        <v>Some data and totals have not yet been checked and confirmed</v>
      </c>
      <c r="C6" s="179"/>
      <c r="D6" s="179"/>
      <c r="E6" s="179"/>
      <c r="F6" s="179"/>
      <c r="G6" s="22"/>
      <c r="H6" s="16"/>
      <c r="I6" s="16"/>
      <c r="J6" s="16"/>
      <c r="K6" s="16"/>
    </row>
    <row r="7" spans="1:11" ht="30" x14ac:dyDescent="0.4">
      <c r="A7" s="2" t="s">
        <v>57</v>
      </c>
      <c r="B7" s="178" t="s">
        <v>90</v>
      </c>
      <c r="C7" s="178"/>
      <c r="D7" s="178"/>
      <c r="E7" s="178"/>
      <c r="F7" s="178"/>
      <c r="G7" s="22"/>
      <c r="H7" s="16"/>
      <c r="I7" s="16"/>
      <c r="J7" s="16"/>
      <c r="K7" s="16"/>
    </row>
    <row r="8" spans="1:11" ht="25.5" customHeight="1" x14ac:dyDescent="0.4">
      <c r="A8" s="2" t="s">
        <v>59</v>
      </c>
      <c r="B8" s="178" t="s">
        <v>178</v>
      </c>
      <c r="C8" s="178"/>
      <c r="D8" s="178"/>
      <c r="E8" s="178"/>
      <c r="F8" s="178"/>
      <c r="G8" s="22"/>
      <c r="H8" s="16"/>
      <c r="I8" s="16"/>
      <c r="J8" s="16"/>
      <c r="K8" s="16"/>
    </row>
    <row r="9" spans="1:11" ht="66.75" customHeight="1" x14ac:dyDescent="0.4">
      <c r="A9" s="177" t="s">
        <v>61</v>
      </c>
      <c r="B9" s="177"/>
      <c r="C9" s="177"/>
      <c r="D9" s="177"/>
      <c r="E9" s="177"/>
      <c r="F9" s="177"/>
      <c r="G9" s="22"/>
      <c r="H9" s="16"/>
      <c r="I9" s="16"/>
      <c r="J9" s="16"/>
      <c r="K9" s="16"/>
    </row>
    <row r="10" spans="1:11" s="91" customFormat="1" ht="36" customHeight="1" x14ac:dyDescent="0.4">
      <c r="A10" s="85" t="s">
        <v>62</v>
      </c>
      <c r="B10" s="86" t="s">
        <v>63</v>
      </c>
      <c r="C10" s="86" t="s">
        <v>64</v>
      </c>
      <c r="D10" s="87"/>
      <c r="E10" s="88" t="s">
        <v>29</v>
      </c>
      <c r="F10" s="89" t="s">
        <v>65</v>
      </c>
      <c r="G10" s="90"/>
      <c r="H10" s="90"/>
      <c r="I10" s="90"/>
      <c r="J10" s="90"/>
      <c r="K10" s="90"/>
    </row>
    <row r="11" spans="1:11" ht="27.75" customHeight="1" x14ac:dyDescent="0.5">
      <c r="A11" s="7" t="s">
        <v>66</v>
      </c>
      <c r="B11" s="57">
        <f>B15+B16+B17</f>
        <v>22744.809999999998</v>
      </c>
      <c r="C11" s="64" t="str">
        <f>IF(Travel!B6="",A34,Travel!B6)</f>
        <v>Figures include GST (where applicable)</v>
      </c>
      <c r="D11" s="5"/>
      <c r="E11" s="7" t="s">
        <v>67</v>
      </c>
      <c r="F11" s="31">
        <f>'Gifts and benefits'!C25</f>
        <v>0</v>
      </c>
      <c r="G11" s="28"/>
      <c r="H11" s="28"/>
      <c r="I11" s="28"/>
      <c r="J11" s="28"/>
      <c r="K11" s="28"/>
    </row>
    <row r="12" spans="1:11" ht="27.75" customHeight="1" x14ac:dyDescent="0.5">
      <c r="A12" s="7" t="s">
        <v>24</v>
      </c>
      <c r="B12" s="57">
        <f>Hospitality!B25</f>
        <v>0</v>
      </c>
      <c r="C12" s="64" t="str">
        <f>IF(Hospitality!B6="",A34,Hospitality!B6)</f>
        <v>Figures include GST (where applicable)</v>
      </c>
      <c r="D12" s="5"/>
      <c r="E12" s="7" t="s">
        <v>68</v>
      </c>
      <c r="F12" s="31">
        <f>'Gifts and benefits'!C26</f>
        <v>0</v>
      </c>
      <c r="G12" s="28"/>
      <c r="H12" s="28"/>
      <c r="I12" s="28"/>
      <c r="J12" s="28"/>
      <c r="K12" s="28"/>
    </row>
    <row r="13" spans="1:11" ht="27.75" customHeight="1" x14ac:dyDescent="0.4">
      <c r="A13" s="7" t="s">
        <v>69</v>
      </c>
      <c r="B13" s="57">
        <f>'All other expenses'!B27</f>
        <v>10208.049999999999</v>
      </c>
      <c r="C13" s="64" t="str">
        <f>IF('All other expenses'!B6="",A34,'All other expenses'!B6)</f>
        <v>Figures include GST (where applicable)</v>
      </c>
      <c r="D13" s="5"/>
      <c r="E13" s="7" t="s">
        <v>70</v>
      </c>
      <c r="F13" s="31">
        <f>'Gifts and benefits'!C27</f>
        <v>0</v>
      </c>
      <c r="G13" s="16"/>
      <c r="H13" s="16"/>
      <c r="I13" s="16"/>
      <c r="J13" s="16"/>
      <c r="K13" s="16"/>
    </row>
    <row r="14" spans="1:11" ht="12.75" customHeight="1" x14ac:dyDescent="0.4">
      <c r="A14" s="6"/>
      <c r="B14" s="58"/>
      <c r="C14" s="65"/>
      <c r="D14" s="32"/>
      <c r="E14" s="5"/>
      <c r="F14" s="33"/>
      <c r="G14" s="16"/>
      <c r="H14" s="16"/>
      <c r="I14" s="16"/>
      <c r="J14" s="16"/>
      <c r="K14" s="16"/>
    </row>
    <row r="15" spans="1:11" ht="27.75" customHeight="1" x14ac:dyDescent="0.4">
      <c r="A15" s="8" t="s">
        <v>71</v>
      </c>
      <c r="B15" s="59">
        <f>Travel!B51</f>
        <v>8877.090000000002</v>
      </c>
      <c r="C15" s="66" t="str">
        <f>C11</f>
        <v>Figures include GST (where applicable)</v>
      </c>
      <c r="D15" s="5"/>
      <c r="E15" s="5"/>
      <c r="F15" s="33"/>
      <c r="G15" s="16"/>
      <c r="H15" s="16"/>
      <c r="I15" s="16"/>
      <c r="J15" s="16"/>
      <c r="K15" s="16"/>
    </row>
    <row r="16" spans="1:11" ht="27.75" customHeight="1" x14ac:dyDescent="0.4">
      <c r="A16" s="8" t="s">
        <v>72</v>
      </c>
      <c r="B16" s="59">
        <f>Travel!B139</f>
        <v>13200.209999999997</v>
      </c>
      <c r="C16" s="66" t="str">
        <f>C11</f>
        <v>Figures include GST (where applicable)</v>
      </c>
      <c r="D16" s="34"/>
      <c r="E16" s="5"/>
      <c r="F16" s="35"/>
      <c r="G16" s="16"/>
      <c r="H16" s="16"/>
      <c r="I16" s="16"/>
      <c r="J16" s="16"/>
      <c r="K16" s="16"/>
    </row>
    <row r="17" spans="1:11" ht="27.75" customHeight="1" x14ac:dyDescent="0.4">
      <c r="A17" s="8" t="s">
        <v>73</v>
      </c>
      <c r="B17" s="59">
        <f>Travel!B168</f>
        <v>667.51</v>
      </c>
      <c r="C17" s="66" t="str">
        <f>C11</f>
        <v>Figures include GST (where applicable)</v>
      </c>
      <c r="D17" s="5"/>
      <c r="E17" s="5"/>
      <c r="F17" s="35"/>
      <c r="G17" s="16"/>
      <c r="H17" s="16"/>
      <c r="I17" s="16"/>
      <c r="J17" s="16"/>
      <c r="K17" s="16"/>
    </row>
    <row r="18" spans="1:11" ht="27.75" customHeight="1" x14ac:dyDescent="0.4">
      <c r="A18" s="16"/>
      <c r="B18" s="18"/>
      <c r="C18" s="16"/>
      <c r="D18" s="4"/>
      <c r="E18" s="4"/>
      <c r="F18" s="27"/>
      <c r="G18" s="16"/>
      <c r="H18" s="16"/>
      <c r="I18" s="16"/>
      <c r="J18" s="16"/>
      <c r="K18" s="16"/>
    </row>
    <row r="19" spans="1:11" x14ac:dyDescent="0.4">
      <c r="A19" s="17" t="s">
        <v>74</v>
      </c>
      <c r="B19" s="18"/>
      <c r="C19" s="16"/>
      <c r="D19" s="16"/>
      <c r="E19" s="16"/>
      <c r="F19" s="16"/>
      <c r="G19" s="16"/>
      <c r="H19" s="16"/>
      <c r="I19" s="16"/>
      <c r="J19" s="16"/>
      <c r="K19" s="16"/>
    </row>
    <row r="20" spans="1:11" x14ac:dyDescent="0.4">
      <c r="A20" s="19" t="s">
        <v>75</v>
      </c>
      <c r="D20" s="16"/>
      <c r="E20" s="16"/>
      <c r="F20" s="16"/>
      <c r="G20" s="16"/>
      <c r="H20" s="16"/>
      <c r="I20" s="16"/>
      <c r="J20" s="16"/>
      <c r="K20" s="16"/>
    </row>
    <row r="21" spans="1:11" ht="12.6" customHeight="1" x14ac:dyDescent="0.4">
      <c r="A21" s="19" t="s">
        <v>76</v>
      </c>
      <c r="D21" s="16"/>
      <c r="E21" s="16"/>
      <c r="F21" s="16"/>
      <c r="G21" s="16"/>
      <c r="H21" s="16"/>
      <c r="I21" s="16"/>
      <c r="J21" s="16"/>
      <c r="K21" s="16"/>
    </row>
    <row r="22" spans="1:11" ht="12.6" customHeight="1" x14ac:dyDescent="0.4">
      <c r="A22" s="19" t="s">
        <v>77</v>
      </c>
      <c r="D22" s="16"/>
      <c r="E22" s="16"/>
      <c r="F22" s="16"/>
      <c r="G22" s="16"/>
      <c r="H22" s="16"/>
      <c r="I22" s="16"/>
      <c r="J22" s="16"/>
      <c r="K22" s="16"/>
    </row>
    <row r="23" spans="1:11" ht="12.6" customHeight="1" x14ac:dyDescent="0.4">
      <c r="A23" s="19" t="s">
        <v>78</v>
      </c>
      <c r="D23" s="16"/>
      <c r="E23" s="16"/>
      <c r="F23" s="16"/>
      <c r="G23" s="16"/>
      <c r="H23" s="16"/>
      <c r="I23" s="16"/>
      <c r="J23" s="16"/>
      <c r="K23" s="16"/>
    </row>
    <row r="24" spans="1:11" x14ac:dyDescent="0.4">
      <c r="A24" s="25"/>
      <c r="B24" s="16"/>
      <c r="C24" s="16"/>
      <c r="D24" s="16"/>
      <c r="E24" s="16"/>
      <c r="F24" s="16"/>
      <c r="G24" s="16"/>
      <c r="H24" s="16"/>
      <c r="I24" s="16"/>
      <c r="J24" s="16"/>
      <c r="K24" s="16"/>
    </row>
    <row r="25" spans="1:11" hidden="1" x14ac:dyDescent="0.4">
      <c r="A25" s="11" t="s">
        <v>79</v>
      </c>
      <c r="B25" s="12"/>
      <c r="C25" s="12"/>
      <c r="D25" s="12"/>
      <c r="E25" s="12"/>
      <c r="F25" s="12"/>
      <c r="G25" s="16"/>
      <c r="H25" s="16"/>
      <c r="I25" s="16"/>
      <c r="J25" s="16"/>
      <c r="K25" s="16"/>
    </row>
    <row r="26" spans="1:11" ht="12.75" hidden="1" customHeight="1" x14ac:dyDescent="0.4">
      <c r="A26" s="10" t="s">
        <v>80</v>
      </c>
      <c r="B26" s="3"/>
      <c r="C26" s="3"/>
      <c r="D26" s="10"/>
      <c r="E26" s="10"/>
      <c r="F26" s="10"/>
      <c r="G26" s="16"/>
      <c r="H26" s="16"/>
      <c r="I26" s="16"/>
      <c r="J26" s="16"/>
      <c r="K26" s="16"/>
    </row>
    <row r="27" spans="1:11" hidden="1" x14ac:dyDescent="0.4">
      <c r="A27" s="9" t="s">
        <v>81</v>
      </c>
      <c r="B27" s="9"/>
      <c r="C27" s="9"/>
      <c r="D27" s="9"/>
      <c r="E27" s="9"/>
      <c r="F27" s="9"/>
      <c r="G27" s="16"/>
      <c r="H27" s="16"/>
      <c r="I27" s="16"/>
      <c r="J27" s="16"/>
      <c r="K27" s="16"/>
    </row>
    <row r="28" spans="1:11" hidden="1" x14ac:dyDescent="0.4">
      <c r="A28" s="9" t="s">
        <v>82</v>
      </c>
      <c r="B28" s="9"/>
      <c r="C28" s="9"/>
      <c r="D28" s="9"/>
      <c r="E28" s="9"/>
      <c r="F28" s="9"/>
      <c r="G28" s="16"/>
      <c r="H28" s="16"/>
      <c r="I28" s="16"/>
      <c r="J28" s="16"/>
      <c r="K28" s="16"/>
    </row>
    <row r="29" spans="1:11" hidden="1" x14ac:dyDescent="0.4">
      <c r="A29" s="10" t="s">
        <v>83</v>
      </c>
      <c r="B29" s="10"/>
      <c r="C29" s="10"/>
      <c r="D29" s="10"/>
      <c r="E29" s="10"/>
      <c r="F29" s="10"/>
      <c r="G29" s="16"/>
      <c r="H29" s="16"/>
      <c r="I29" s="16"/>
      <c r="J29" s="16"/>
      <c r="K29" s="16"/>
    </row>
    <row r="30" spans="1:11" hidden="1" x14ac:dyDescent="0.4">
      <c r="A30" s="10" t="s">
        <v>84</v>
      </c>
      <c r="B30" s="10"/>
      <c r="C30" s="10"/>
      <c r="D30" s="10"/>
      <c r="E30" s="10"/>
      <c r="F30" s="10"/>
      <c r="G30" s="16"/>
      <c r="H30" s="16"/>
      <c r="I30" s="16"/>
      <c r="J30" s="16"/>
      <c r="K30" s="16"/>
    </row>
    <row r="31" spans="1:11" hidden="1" x14ac:dyDescent="0.4">
      <c r="A31" s="9" t="s">
        <v>85</v>
      </c>
      <c r="B31" s="9"/>
      <c r="C31" s="9"/>
      <c r="D31" s="9"/>
      <c r="E31" s="9"/>
      <c r="F31" s="9"/>
      <c r="G31" s="16"/>
      <c r="H31" s="16"/>
      <c r="I31" s="16"/>
      <c r="J31" s="16"/>
      <c r="K31" s="16"/>
    </row>
    <row r="32" spans="1:11" hidden="1" x14ac:dyDescent="0.4">
      <c r="A32" s="9" t="s">
        <v>86</v>
      </c>
      <c r="B32" s="9"/>
      <c r="C32" s="9"/>
      <c r="D32" s="9"/>
      <c r="E32" s="9"/>
      <c r="F32" s="9"/>
      <c r="G32" s="16"/>
      <c r="H32" s="16"/>
      <c r="I32" s="16"/>
      <c r="J32" s="16"/>
      <c r="K32" s="16"/>
    </row>
    <row r="33" spans="1:11" hidden="1" x14ac:dyDescent="0.4">
      <c r="A33" s="9" t="s">
        <v>87</v>
      </c>
      <c r="B33" s="9"/>
      <c r="C33" s="9"/>
      <c r="D33" s="9"/>
      <c r="E33" s="9"/>
      <c r="F33" s="9"/>
      <c r="G33" s="16"/>
      <c r="H33" s="16"/>
      <c r="I33" s="16"/>
      <c r="J33" s="16"/>
      <c r="K33" s="16"/>
    </row>
    <row r="34" spans="1:11" hidden="1" x14ac:dyDescent="0.4">
      <c r="A34" s="10" t="s">
        <v>88</v>
      </c>
      <c r="B34" s="10"/>
      <c r="C34" s="10"/>
      <c r="D34" s="10"/>
      <c r="E34" s="10"/>
      <c r="F34" s="10"/>
      <c r="G34" s="16"/>
      <c r="H34" s="16"/>
      <c r="I34" s="16"/>
      <c r="J34" s="16"/>
      <c r="K34" s="16"/>
    </row>
    <row r="35" spans="1:11" hidden="1" x14ac:dyDescent="0.4">
      <c r="A35" s="10" t="s">
        <v>89</v>
      </c>
      <c r="B35" s="10"/>
      <c r="C35" s="10"/>
      <c r="D35" s="10"/>
      <c r="E35" s="10"/>
      <c r="F35" s="10"/>
      <c r="G35" s="16"/>
      <c r="H35" s="16"/>
      <c r="I35" s="16"/>
      <c r="J35" s="16"/>
      <c r="K35" s="16"/>
    </row>
    <row r="36" spans="1:11" hidden="1" x14ac:dyDescent="0.4">
      <c r="A36" s="9" t="s">
        <v>58</v>
      </c>
      <c r="B36" s="61"/>
      <c r="C36" s="61"/>
      <c r="D36" s="61"/>
      <c r="E36" s="61"/>
      <c r="F36" s="61"/>
      <c r="G36" s="16"/>
      <c r="H36" s="16"/>
      <c r="I36" s="16"/>
      <c r="J36" s="16"/>
      <c r="K36" s="16"/>
    </row>
    <row r="37" spans="1:11" hidden="1" x14ac:dyDescent="0.4">
      <c r="A37" s="9" t="s">
        <v>90</v>
      </c>
      <c r="B37" s="61"/>
      <c r="C37" s="61"/>
      <c r="D37" s="61"/>
      <c r="E37" s="61"/>
      <c r="F37" s="61"/>
      <c r="G37" s="16"/>
      <c r="H37" s="16"/>
      <c r="I37" s="16"/>
      <c r="J37" s="16"/>
      <c r="K37" s="16"/>
    </row>
    <row r="38" spans="1:11" hidden="1" x14ac:dyDescent="0.4">
      <c r="A38" s="9" t="s">
        <v>60</v>
      </c>
      <c r="B38" s="61"/>
      <c r="C38" s="61"/>
      <c r="D38" s="61"/>
      <c r="E38" s="61"/>
      <c r="F38" s="61"/>
      <c r="G38" s="16"/>
      <c r="H38" s="16"/>
      <c r="I38" s="16"/>
      <c r="J38" s="16"/>
      <c r="K38" s="16"/>
    </row>
    <row r="39" spans="1:11" hidden="1" x14ac:dyDescent="0.4">
      <c r="A39" s="10" t="s">
        <v>91</v>
      </c>
      <c r="B39" s="3"/>
      <c r="C39" s="3"/>
      <c r="D39" s="3"/>
      <c r="E39" s="3"/>
      <c r="F39" s="3"/>
      <c r="G39" s="16"/>
      <c r="H39" s="16"/>
      <c r="I39" s="16"/>
      <c r="J39" s="16"/>
      <c r="K39" s="16"/>
    </row>
    <row r="40" spans="1:11" hidden="1" x14ac:dyDescent="0.4">
      <c r="A40" s="3" t="s">
        <v>92</v>
      </c>
      <c r="B40" s="3"/>
      <c r="C40" s="3"/>
      <c r="D40" s="3"/>
      <c r="E40" s="3"/>
      <c r="F40" s="3"/>
      <c r="G40" s="16"/>
      <c r="H40" s="16"/>
      <c r="I40" s="16"/>
      <c r="J40" s="16"/>
      <c r="K40" s="16"/>
    </row>
    <row r="41" spans="1:11" hidden="1" x14ac:dyDescent="0.4">
      <c r="A41" s="3" t="s">
        <v>93</v>
      </c>
      <c r="B41" s="3"/>
      <c r="C41" s="3"/>
      <c r="D41" s="3"/>
      <c r="E41" s="3"/>
      <c r="F41" s="3"/>
      <c r="G41" s="16"/>
      <c r="H41" s="16"/>
      <c r="I41" s="16"/>
      <c r="J41" s="16"/>
      <c r="K41" s="16"/>
    </row>
    <row r="42" spans="1:11" hidden="1" x14ac:dyDescent="0.4">
      <c r="A42" s="3" t="s">
        <v>94</v>
      </c>
      <c r="B42" s="3"/>
      <c r="C42" s="3"/>
      <c r="D42" s="3"/>
      <c r="E42" s="3"/>
      <c r="F42" s="3"/>
      <c r="G42" s="16"/>
      <c r="H42" s="16"/>
      <c r="I42" s="16"/>
      <c r="J42" s="16"/>
      <c r="K42" s="16"/>
    </row>
    <row r="43" spans="1:11" hidden="1" x14ac:dyDescent="0.4">
      <c r="A43" s="3" t="s">
        <v>95</v>
      </c>
      <c r="B43" s="3"/>
      <c r="C43" s="3"/>
      <c r="D43" s="3"/>
      <c r="E43" s="3"/>
      <c r="F43" s="3"/>
      <c r="G43" s="16"/>
      <c r="H43" s="16"/>
      <c r="I43" s="16"/>
      <c r="J43" s="16"/>
      <c r="K43" s="16"/>
    </row>
    <row r="44" spans="1:11" hidden="1" x14ac:dyDescent="0.4">
      <c r="A44" s="3" t="s">
        <v>96</v>
      </c>
      <c r="B44" s="3"/>
      <c r="C44" s="3"/>
      <c r="D44" s="3"/>
      <c r="E44" s="3"/>
      <c r="F44" s="3"/>
      <c r="G44" s="16"/>
      <c r="H44" s="16"/>
      <c r="I44" s="16"/>
      <c r="J44" s="16"/>
      <c r="K44" s="16"/>
    </row>
    <row r="45" spans="1:11" hidden="1" x14ac:dyDescent="0.4">
      <c r="A45" s="62" t="s">
        <v>97</v>
      </c>
      <c r="B45" s="61"/>
      <c r="C45" s="61"/>
      <c r="D45" s="61"/>
      <c r="E45" s="61"/>
      <c r="F45" s="61"/>
      <c r="G45" s="16"/>
      <c r="H45" s="16"/>
      <c r="I45" s="16"/>
      <c r="J45" s="16"/>
      <c r="K45" s="16"/>
    </row>
    <row r="46" spans="1:11" hidden="1" x14ac:dyDescent="0.4">
      <c r="A46" s="61" t="s">
        <v>98</v>
      </c>
      <c r="B46" s="61"/>
      <c r="C46" s="61"/>
      <c r="D46" s="61"/>
      <c r="E46" s="61"/>
      <c r="F46" s="61"/>
      <c r="G46" s="16"/>
      <c r="H46" s="16"/>
      <c r="I46" s="16"/>
      <c r="J46" s="16"/>
      <c r="K46" s="16"/>
    </row>
    <row r="47" spans="1:11" hidden="1" x14ac:dyDescent="0.4">
      <c r="A47" s="36">
        <v>-20000</v>
      </c>
      <c r="B47" s="3"/>
      <c r="C47" s="3"/>
      <c r="D47" s="3"/>
      <c r="E47" s="3"/>
      <c r="F47" s="3"/>
      <c r="G47" s="16"/>
      <c r="H47" s="16"/>
      <c r="I47" s="16"/>
      <c r="J47" s="16"/>
      <c r="K47" s="16"/>
    </row>
    <row r="48" spans="1:11" hidden="1" x14ac:dyDescent="0.4">
      <c r="A48" s="79" t="s">
        <v>99</v>
      </c>
      <c r="B48" s="61"/>
      <c r="C48" s="61"/>
      <c r="D48" s="61"/>
      <c r="E48" s="61"/>
      <c r="F48" s="61"/>
      <c r="G48" s="16"/>
      <c r="H48" s="16"/>
      <c r="I48" s="16"/>
      <c r="J48" s="16"/>
      <c r="K48" s="16"/>
    </row>
    <row r="49" spans="1:11" ht="24.6" hidden="1" x14ac:dyDescent="0.4">
      <c r="A49" s="79" t="s">
        <v>100</v>
      </c>
      <c r="B49" s="61"/>
      <c r="C49" s="61"/>
      <c r="D49" s="61"/>
      <c r="E49" s="61"/>
      <c r="F49" s="61"/>
      <c r="G49" s="16"/>
      <c r="H49" s="16"/>
      <c r="I49" s="16"/>
      <c r="J49" s="16"/>
      <c r="K49" s="16"/>
    </row>
    <row r="50" spans="1:11" ht="24.6" hidden="1" x14ac:dyDescent="0.4">
      <c r="A50" s="80" t="s">
        <v>101</v>
      </c>
      <c r="B50" s="3"/>
      <c r="C50" s="3"/>
      <c r="D50" s="3"/>
      <c r="E50" s="3"/>
      <c r="F50" s="3"/>
      <c r="G50" s="16"/>
      <c r="H50" s="16"/>
      <c r="I50" s="16"/>
      <c r="J50" s="16"/>
      <c r="K50" s="16"/>
    </row>
    <row r="51" spans="1:11" ht="24.6" hidden="1" x14ac:dyDescent="0.4">
      <c r="A51" s="80" t="s">
        <v>102</v>
      </c>
      <c r="B51" s="3"/>
      <c r="C51" s="3"/>
      <c r="D51" s="3"/>
      <c r="E51" s="3"/>
      <c r="F51" s="3"/>
      <c r="G51" s="16"/>
      <c r="H51" s="16"/>
      <c r="I51" s="16"/>
      <c r="J51" s="16"/>
      <c r="K51" s="16"/>
    </row>
    <row r="52" spans="1:11" ht="36.9" hidden="1" x14ac:dyDescent="0.4">
      <c r="A52" s="80" t="s">
        <v>103</v>
      </c>
      <c r="B52" s="72"/>
      <c r="C52" s="72"/>
      <c r="D52" s="72"/>
      <c r="E52" s="10"/>
      <c r="F52" s="10"/>
      <c r="G52" s="16"/>
      <c r="H52" s="16"/>
      <c r="I52" s="16"/>
      <c r="J52" s="16"/>
      <c r="K52" s="16"/>
    </row>
    <row r="53" spans="1:11" hidden="1" x14ac:dyDescent="0.4">
      <c r="A53" s="77" t="s">
        <v>104</v>
      </c>
      <c r="B53" s="71"/>
      <c r="C53" s="71"/>
      <c r="D53" s="71"/>
      <c r="E53" s="9"/>
      <c r="F53" s="9" t="b">
        <v>1</v>
      </c>
      <c r="G53" s="16"/>
      <c r="H53" s="16"/>
      <c r="I53" s="16"/>
      <c r="J53" s="16"/>
      <c r="K53" s="16"/>
    </row>
    <row r="54" spans="1:11" hidden="1" x14ac:dyDescent="0.4">
      <c r="A54" s="78" t="s">
        <v>105</v>
      </c>
      <c r="B54" s="77"/>
      <c r="C54" s="77"/>
      <c r="D54" s="77"/>
      <c r="E54" s="9"/>
      <c r="F54" s="9" t="b">
        <v>0</v>
      </c>
      <c r="G54" s="16"/>
      <c r="H54" s="16"/>
      <c r="I54" s="16"/>
      <c r="J54" s="16"/>
      <c r="K54" s="16"/>
    </row>
    <row r="55" spans="1:11" hidden="1" x14ac:dyDescent="0.4">
      <c r="A55" s="81"/>
      <c r="B55" s="73">
        <f>COUNT(Travel!B13:B50)</f>
        <v>37</v>
      </c>
      <c r="C55" s="73"/>
      <c r="D55" s="73">
        <f>COUNTIF(Travel!D13:D50,"*")</f>
        <v>37</v>
      </c>
      <c r="E55" s="74"/>
      <c r="F55" s="74" t="b">
        <f>MIN(B55,D55)=MAX(B55,D55)</f>
        <v>1</v>
      </c>
      <c r="G55" s="16"/>
      <c r="H55" s="16"/>
      <c r="I55" s="16"/>
      <c r="J55" s="16"/>
      <c r="K55" s="16"/>
    </row>
    <row r="56" spans="1:11" hidden="1" x14ac:dyDescent="0.4">
      <c r="A56" s="81" t="s">
        <v>106</v>
      </c>
      <c r="B56" s="73">
        <f>COUNT(Travel!B56:B138)</f>
        <v>82</v>
      </c>
      <c r="C56" s="73"/>
      <c r="D56" s="73">
        <f>COUNTIF(Travel!D56:D138,"*")</f>
        <v>82</v>
      </c>
      <c r="E56" s="74"/>
      <c r="F56" s="74" t="b">
        <f>MIN(B56,D56)=MAX(B56,D56)</f>
        <v>1</v>
      </c>
    </row>
    <row r="57" spans="1:11" hidden="1" x14ac:dyDescent="0.4">
      <c r="A57" s="82"/>
      <c r="B57" s="73">
        <f>COUNT(Travel!B143:B167)</f>
        <v>22</v>
      </c>
      <c r="C57" s="73"/>
      <c r="D57" s="73">
        <f>COUNTIF(Travel!D143:D167,"*")</f>
        <v>22</v>
      </c>
      <c r="E57" s="74"/>
      <c r="F57" s="74" t="b">
        <f>MIN(B57,D57)=MAX(B57,D57)</f>
        <v>1</v>
      </c>
    </row>
    <row r="58" spans="1:11" hidden="1" x14ac:dyDescent="0.4">
      <c r="A58" s="83" t="s">
        <v>107</v>
      </c>
      <c r="B58" s="75">
        <f>COUNT(Hospitality!B11:B24)</f>
        <v>0</v>
      </c>
      <c r="C58" s="75"/>
      <c r="D58" s="75">
        <f>COUNTIF(Hospitality!D11:D24,"*")</f>
        <v>0</v>
      </c>
      <c r="E58" s="76"/>
      <c r="F58" s="76" t="b">
        <f>MIN(B58,D58)=MAX(B58,D58)</f>
        <v>1</v>
      </c>
    </row>
    <row r="59" spans="1:11" hidden="1" x14ac:dyDescent="0.4">
      <c r="A59" s="84" t="s">
        <v>108</v>
      </c>
      <c r="B59" s="74">
        <f>COUNT('All other expenses'!B11:B26)</f>
        <v>12</v>
      </c>
      <c r="C59" s="74"/>
      <c r="D59" s="74">
        <f>COUNTIF('All other expenses'!D11:D26,"*")</f>
        <v>12</v>
      </c>
      <c r="E59" s="74"/>
      <c r="F59" s="74" t="b">
        <f>MIN(B59,D59)=MAX(B59,D59)</f>
        <v>1</v>
      </c>
    </row>
    <row r="60" spans="1:11" hidden="1" x14ac:dyDescent="0.4">
      <c r="A60" s="83" t="s">
        <v>109</v>
      </c>
      <c r="B60" s="75">
        <f>COUNTIF('Gifts and benefits'!B11:B24,"*")</f>
        <v>0</v>
      </c>
      <c r="C60" s="75">
        <f>COUNTIF('Gifts and benefits'!C11:C24,"*")</f>
        <v>0</v>
      </c>
      <c r="D60" s="75"/>
      <c r="E60" s="75">
        <f>COUNTA('Gifts and benefits'!E11:E24)</f>
        <v>0</v>
      </c>
      <c r="F60" s="76" t="b">
        <f>MIN(B60,C60,E60)=MAX(B60,C60,E60)</f>
        <v>1</v>
      </c>
    </row>
    <row r="61" spans="1:11" x14ac:dyDescent="0.4"/>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404"/>
  <sheetViews>
    <sheetView tabSelected="1" topLeftCell="A142" zoomScale="90" zoomScaleNormal="90" workbookViewId="0">
      <selection activeCell="B153" sqref="B153"/>
    </sheetView>
  </sheetViews>
  <sheetFormatPr defaultColWidth="0" defaultRowHeight="12.3" zeroHeight="1" x14ac:dyDescent="0.4"/>
  <cols>
    <col min="1" max="1" width="35.71875" customWidth="1"/>
    <col min="2" max="2" width="14.27734375" customWidth="1"/>
    <col min="3" max="3" width="71.38671875" customWidth="1"/>
    <col min="4" max="4" width="50" customWidth="1"/>
    <col min="5" max="5" width="21.38671875" customWidth="1"/>
    <col min="6" max="6" width="37.609375" style="135" customWidth="1"/>
    <col min="7" max="9" width="9.109375" hidden="1" customWidth="1"/>
    <col min="10" max="13" width="0" hidden="1" customWidth="1"/>
    <col min="14" max="16384" width="9.109375" hidden="1"/>
  </cols>
  <sheetData>
    <row r="1" spans="1:6" ht="26.25" customHeight="1" x14ac:dyDescent="0.4">
      <c r="A1" s="185" t="s">
        <v>110</v>
      </c>
      <c r="B1" s="185"/>
      <c r="C1" s="185"/>
      <c r="D1" s="185"/>
      <c r="E1" s="185"/>
      <c r="F1" s="132"/>
    </row>
    <row r="2" spans="1:6" ht="21" customHeight="1" x14ac:dyDescent="0.4">
      <c r="A2" s="2" t="s">
        <v>111</v>
      </c>
      <c r="B2" s="183" t="str">
        <f>'Summary and sign-off'!B2:F2</f>
        <v xml:space="preserve">Health Research Council of New Zealand </v>
      </c>
      <c r="C2" s="183"/>
      <c r="D2" s="183"/>
      <c r="E2" s="183"/>
      <c r="F2" s="132"/>
    </row>
    <row r="3" spans="1:6" ht="30" x14ac:dyDescent="0.4">
      <c r="A3" s="2" t="s">
        <v>112</v>
      </c>
      <c r="B3" s="183" t="str">
        <f>'Summary and sign-off'!B3:F3</f>
        <v xml:space="preserve">Professor Sunny Collings </v>
      </c>
      <c r="C3" s="183"/>
      <c r="D3" s="183"/>
      <c r="E3" s="183"/>
      <c r="F3" s="132"/>
    </row>
    <row r="4" spans="1:6" ht="21" customHeight="1" x14ac:dyDescent="0.4">
      <c r="A4" s="2" t="s">
        <v>113</v>
      </c>
      <c r="B4" s="183">
        <f>'Summary and sign-off'!B4:F4</f>
        <v>45474</v>
      </c>
      <c r="C4" s="183"/>
      <c r="D4" s="183"/>
      <c r="E4" s="183"/>
      <c r="F4" s="132"/>
    </row>
    <row r="5" spans="1:6" ht="21" customHeight="1" x14ac:dyDescent="0.4">
      <c r="A5" s="2" t="s">
        <v>114</v>
      </c>
      <c r="B5" s="183">
        <f>'Summary and sign-off'!B5:F5</f>
        <v>45838</v>
      </c>
      <c r="C5" s="183"/>
      <c r="D5" s="183"/>
      <c r="E5" s="183"/>
      <c r="F5" s="132"/>
    </row>
    <row r="6" spans="1:6" ht="21" customHeight="1" x14ac:dyDescent="0.4">
      <c r="A6" s="2" t="s">
        <v>115</v>
      </c>
      <c r="B6" s="178" t="s">
        <v>81</v>
      </c>
      <c r="C6" s="178"/>
      <c r="D6" s="178"/>
      <c r="E6" s="178"/>
      <c r="F6" s="132"/>
    </row>
    <row r="7" spans="1:6" ht="21" customHeight="1" x14ac:dyDescent="0.4">
      <c r="A7" s="2" t="s">
        <v>56</v>
      </c>
      <c r="B7" s="178" t="s">
        <v>84</v>
      </c>
      <c r="C7" s="178"/>
      <c r="D7" s="178"/>
      <c r="E7" s="178"/>
      <c r="F7" s="132"/>
    </row>
    <row r="8" spans="1:6" ht="36" customHeight="1" x14ac:dyDescent="0.4">
      <c r="A8" s="187" t="s">
        <v>116</v>
      </c>
      <c r="B8" s="188"/>
      <c r="C8" s="188"/>
      <c r="D8" s="188"/>
      <c r="E8" s="188"/>
      <c r="F8" s="133"/>
    </row>
    <row r="9" spans="1:6" ht="36" customHeight="1" x14ac:dyDescent="0.4">
      <c r="A9" s="189" t="s">
        <v>117</v>
      </c>
      <c r="B9" s="190"/>
      <c r="C9" s="190"/>
      <c r="D9" s="190"/>
      <c r="E9" s="190"/>
      <c r="F9" s="133"/>
    </row>
    <row r="10" spans="1:6" ht="24.75" customHeight="1" x14ac:dyDescent="0.4">
      <c r="A10" s="186" t="s">
        <v>118</v>
      </c>
      <c r="B10" s="191"/>
      <c r="C10" s="186"/>
      <c r="D10" s="186"/>
      <c r="E10" s="186"/>
      <c r="F10" s="134"/>
    </row>
    <row r="11" spans="1:6" ht="28.5" customHeight="1" x14ac:dyDescent="0.4">
      <c r="A11" s="23" t="s">
        <v>119</v>
      </c>
      <c r="B11" s="23" t="s">
        <v>120</v>
      </c>
      <c r="C11" s="23" t="s">
        <v>121</v>
      </c>
      <c r="D11" s="23" t="s">
        <v>122</v>
      </c>
      <c r="E11" s="23" t="s">
        <v>123</v>
      </c>
      <c r="F11" s="133"/>
    </row>
    <row r="12" spans="1:6" s="1" customFormat="1" ht="2.0499999999999998" customHeight="1" x14ac:dyDescent="0.4">
      <c r="A12" s="115"/>
      <c r="B12" s="116"/>
      <c r="C12" s="117"/>
      <c r="D12" s="117"/>
      <c r="E12" s="118"/>
      <c r="F12" s="130"/>
    </row>
    <row r="13" spans="1:6" s="1" customFormat="1" ht="24.6" x14ac:dyDescent="0.4">
      <c r="A13" s="115">
        <v>45527</v>
      </c>
      <c r="B13" s="116">
        <v>235</v>
      </c>
      <c r="C13" s="120" t="s">
        <v>295</v>
      </c>
      <c r="D13" s="120" t="s">
        <v>179</v>
      </c>
      <c r="E13" s="121" t="s">
        <v>173</v>
      </c>
      <c r="F13" s="130"/>
    </row>
    <row r="14" spans="1:6" s="1" customFormat="1" ht="24.6" x14ac:dyDescent="0.4">
      <c r="A14" s="115">
        <v>45531</v>
      </c>
      <c r="B14" s="116">
        <v>2372</v>
      </c>
      <c r="C14" s="117" t="s">
        <v>285</v>
      </c>
      <c r="D14" s="117" t="s">
        <v>188</v>
      </c>
      <c r="E14" s="118" t="s">
        <v>656</v>
      </c>
      <c r="F14" s="130"/>
    </row>
    <row r="15" spans="1:6" s="1" customFormat="1" ht="24.6" x14ac:dyDescent="0.4">
      <c r="A15" s="115">
        <v>45531</v>
      </c>
      <c r="B15" s="116">
        <v>12356.05</v>
      </c>
      <c r="C15" s="117" t="s">
        <v>286</v>
      </c>
      <c r="D15" s="117" t="s">
        <v>188</v>
      </c>
      <c r="E15" s="118" t="s">
        <v>656</v>
      </c>
      <c r="F15" s="130"/>
    </row>
    <row r="16" spans="1:6" s="1" customFormat="1" ht="24.6" x14ac:dyDescent="0.4">
      <c r="A16" s="115">
        <v>45535</v>
      </c>
      <c r="B16" s="116">
        <v>157.94999999999999</v>
      </c>
      <c r="C16" s="117" t="s">
        <v>287</v>
      </c>
      <c r="D16" s="117" t="s">
        <v>188</v>
      </c>
      <c r="E16" s="118" t="s">
        <v>656</v>
      </c>
      <c r="F16" s="130"/>
    </row>
    <row r="17" spans="1:6" s="1" customFormat="1" ht="24.6" x14ac:dyDescent="0.4">
      <c r="A17" s="115">
        <v>45535</v>
      </c>
      <c r="B17" s="116">
        <v>615</v>
      </c>
      <c r="C17" s="120" t="s">
        <v>296</v>
      </c>
      <c r="D17" s="120" t="s">
        <v>179</v>
      </c>
      <c r="E17" s="121" t="s">
        <v>173</v>
      </c>
      <c r="F17" s="130"/>
    </row>
    <row r="18" spans="1:6" s="1" customFormat="1" ht="24.6" x14ac:dyDescent="0.4">
      <c r="A18" s="115">
        <v>45535</v>
      </c>
      <c r="B18" s="116">
        <v>8</v>
      </c>
      <c r="C18" s="120" t="s">
        <v>296</v>
      </c>
      <c r="D18" s="120" t="s">
        <v>179</v>
      </c>
      <c r="E18" s="121" t="s">
        <v>173</v>
      </c>
      <c r="F18" s="130"/>
    </row>
    <row r="19" spans="1:6" s="1" customFormat="1" ht="24.6" x14ac:dyDescent="0.4">
      <c r="A19" s="115">
        <v>45548</v>
      </c>
      <c r="B19" s="116">
        <v>26.33</v>
      </c>
      <c r="C19" s="117" t="s">
        <v>278</v>
      </c>
      <c r="D19" s="117" t="s">
        <v>187</v>
      </c>
      <c r="E19" s="118" t="s">
        <v>656</v>
      </c>
      <c r="F19" s="130"/>
    </row>
    <row r="20" spans="1:6" s="1" customFormat="1" ht="24.6" x14ac:dyDescent="0.4">
      <c r="A20" s="115">
        <v>45565</v>
      </c>
      <c r="B20" s="116">
        <v>440</v>
      </c>
      <c r="C20" s="120" t="s">
        <v>296</v>
      </c>
      <c r="D20" s="120" t="s">
        <v>179</v>
      </c>
      <c r="E20" s="121" t="s">
        <v>173</v>
      </c>
      <c r="F20" s="130"/>
    </row>
    <row r="21" spans="1:6" s="1" customFormat="1" ht="24.6" x14ac:dyDescent="0.4">
      <c r="A21" s="115">
        <v>45565</v>
      </c>
      <c r="B21" s="116">
        <v>5.72</v>
      </c>
      <c r="C21" s="120" t="s">
        <v>296</v>
      </c>
      <c r="D21" s="120" t="s">
        <v>179</v>
      </c>
      <c r="E21" s="121" t="s">
        <v>173</v>
      </c>
      <c r="F21" s="130"/>
    </row>
    <row r="22" spans="1:6" s="1" customFormat="1" ht="24.6" x14ac:dyDescent="0.4">
      <c r="A22" s="115">
        <v>45565</v>
      </c>
      <c r="B22" s="116">
        <v>149.44999999999999</v>
      </c>
      <c r="C22" s="117" t="s">
        <v>279</v>
      </c>
      <c r="D22" s="117" t="s">
        <v>187</v>
      </c>
      <c r="E22" s="118" t="s">
        <v>656</v>
      </c>
      <c r="F22" s="130"/>
    </row>
    <row r="23" spans="1:6" s="1" customFormat="1" ht="24.6" x14ac:dyDescent="0.4">
      <c r="A23" s="115">
        <v>45565</v>
      </c>
      <c r="B23" s="116">
        <v>564.62</v>
      </c>
      <c r="C23" s="117" t="s">
        <v>280</v>
      </c>
      <c r="D23" s="117" t="s">
        <v>187</v>
      </c>
      <c r="E23" s="118" t="s">
        <v>656</v>
      </c>
      <c r="F23" s="130"/>
    </row>
    <row r="24" spans="1:6" s="1" customFormat="1" ht="24.6" x14ac:dyDescent="0.4">
      <c r="A24" s="115">
        <v>45565</v>
      </c>
      <c r="B24" s="116">
        <v>1693.91</v>
      </c>
      <c r="C24" s="117" t="s">
        <v>281</v>
      </c>
      <c r="D24" s="117" t="s">
        <v>187</v>
      </c>
      <c r="E24" s="118" t="s">
        <v>656</v>
      </c>
      <c r="F24" s="130"/>
    </row>
    <row r="25" spans="1:6" s="1" customFormat="1" ht="24.6" x14ac:dyDescent="0.4">
      <c r="A25" s="115">
        <v>45596</v>
      </c>
      <c r="B25" s="116">
        <v>-11964.05</v>
      </c>
      <c r="C25" s="117" t="s">
        <v>189</v>
      </c>
      <c r="D25" s="117" t="s">
        <v>188</v>
      </c>
      <c r="E25" s="118" t="s">
        <v>656</v>
      </c>
      <c r="F25" s="130"/>
    </row>
    <row r="26" spans="1:6" s="1" customFormat="1" ht="24.6" x14ac:dyDescent="0.4">
      <c r="A26" s="115">
        <v>45626</v>
      </c>
      <c r="B26" s="116">
        <v>-551.30999999999995</v>
      </c>
      <c r="C26" s="117" t="s">
        <v>282</v>
      </c>
      <c r="D26" s="117" t="s">
        <v>187</v>
      </c>
      <c r="E26" s="118" t="s">
        <v>656</v>
      </c>
      <c r="F26" s="130"/>
    </row>
    <row r="27" spans="1:6" s="1" customFormat="1" ht="24.6" x14ac:dyDescent="0.4">
      <c r="A27" s="115">
        <v>45626</v>
      </c>
      <c r="B27" s="116">
        <v>-157.35</v>
      </c>
      <c r="C27" s="117" t="s">
        <v>283</v>
      </c>
      <c r="D27" s="117" t="s">
        <v>187</v>
      </c>
      <c r="E27" s="118" t="s">
        <v>656</v>
      </c>
      <c r="F27" s="130"/>
    </row>
    <row r="28" spans="1:6" s="1" customFormat="1" ht="24.6" x14ac:dyDescent="0.4">
      <c r="A28" s="115">
        <v>45626</v>
      </c>
      <c r="B28" s="116">
        <v>-1783.52</v>
      </c>
      <c r="C28" s="117" t="s">
        <v>284</v>
      </c>
      <c r="D28" s="117" t="s">
        <v>187</v>
      </c>
      <c r="E28" s="118" t="s">
        <v>656</v>
      </c>
      <c r="F28" s="130"/>
    </row>
    <row r="29" spans="1:6" s="1" customFormat="1" ht="24.6" x14ac:dyDescent="0.4">
      <c r="A29" s="115">
        <v>45638</v>
      </c>
      <c r="B29" s="116">
        <v>-2130.9699999999998</v>
      </c>
      <c r="C29" s="117" t="s">
        <v>288</v>
      </c>
      <c r="D29" s="117" t="s">
        <v>188</v>
      </c>
      <c r="E29" s="118" t="s">
        <v>656</v>
      </c>
      <c r="F29" s="130"/>
    </row>
    <row r="30" spans="1:6" s="1" customFormat="1" ht="24.6" x14ac:dyDescent="0.4">
      <c r="A30" s="115">
        <v>45637</v>
      </c>
      <c r="B30" s="116">
        <v>105.3</v>
      </c>
      <c r="C30" s="117" t="s">
        <v>289</v>
      </c>
      <c r="D30" s="117" t="s">
        <v>188</v>
      </c>
      <c r="E30" s="118" t="s">
        <v>656</v>
      </c>
      <c r="F30" s="130"/>
    </row>
    <row r="31" spans="1:6" s="1" customFormat="1" ht="24.6" x14ac:dyDescent="0.4">
      <c r="A31" s="115">
        <v>45701</v>
      </c>
      <c r="B31" s="116">
        <v>-823.08</v>
      </c>
      <c r="C31" s="117" t="s">
        <v>290</v>
      </c>
      <c r="D31" s="117" t="s">
        <v>188</v>
      </c>
      <c r="E31" s="118" t="s">
        <v>656</v>
      </c>
      <c r="F31" s="130"/>
    </row>
    <row r="32" spans="1:6" s="1" customFormat="1" ht="24.6" x14ac:dyDescent="0.4">
      <c r="A32" s="115">
        <v>45701</v>
      </c>
      <c r="B32" s="116">
        <v>-13.31</v>
      </c>
      <c r="C32" s="117" t="s">
        <v>291</v>
      </c>
      <c r="D32" s="117" t="s">
        <v>187</v>
      </c>
      <c r="E32" s="118" t="s">
        <v>656</v>
      </c>
      <c r="F32" s="130"/>
    </row>
    <row r="33" spans="1:6" s="1" customFormat="1" ht="24.6" x14ac:dyDescent="0.4">
      <c r="A33" s="115">
        <v>45779</v>
      </c>
      <c r="B33" s="116">
        <v>1314</v>
      </c>
      <c r="C33" s="117" t="s">
        <v>277</v>
      </c>
      <c r="D33" s="117" t="s">
        <v>187</v>
      </c>
      <c r="E33" s="118" t="s">
        <v>655</v>
      </c>
      <c r="F33" s="130"/>
    </row>
    <row r="34" spans="1:6" s="1" customFormat="1" x14ac:dyDescent="0.4">
      <c r="A34" s="115">
        <v>45779</v>
      </c>
      <c r="B34" s="116">
        <v>-657</v>
      </c>
      <c r="C34" s="117" t="s">
        <v>299</v>
      </c>
      <c r="D34" s="117" t="s">
        <v>187</v>
      </c>
      <c r="E34" s="118" t="s">
        <v>655</v>
      </c>
      <c r="F34" s="130"/>
    </row>
    <row r="35" spans="1:6" s="1" customFormat="1" ht="24.6" x14ac:dyDescent="0.4">
      <c r="A35" s="115">
        <v>45779</v>
      </c>
      <c r="B35" s="116">
        <v>157.94999999999999</v>
      </c>
      <c r="C35" s="117" t="s">
        <v>292</v>
      </c>
      <c r="D35" s="117" t="s">
        <v>188</v>
      </c>
      <c r="E35" s="118" t="s">
        <v>655</v>
      </c>
      <c r="F35" s="130"/>
    </row>
    <row r="36" spans="1:6" s="1" customFormat="1" ht="24.6" x14ac:dyDescent="0.4">
      <c r="A36" s="115">
        <v>45779</v>
      </c>
      <c r="B36" s="116">
        <v>5384.03</v>
      </c>
      <c r="C36" s="117" t="s">
        <v>276</v>
      </c>
      <c r="D36" s="117" t="s">
        <v>188</v>
      </c>
      <c r="E36" s="118" t="s">
        <v>655</v>
      </c>
      <c r="F36" s="130"/>
    </row>
    <row r="37" spans="1:6" s="1" customFormat="1" ht="24.6" x14ac:dyDescent="0.4">
      <c r="A37" s="115">
        <v>45779</v>
      </c>
      <c r="B37" s="116">
        <v>28.75</v>
      </c>
      <c r="C37" s="117" t="s">
        <v>293</v>
      </c>
      <c r="D37" s="117" t="s">
        <v>188</v>
      </c>
      <c r="E37" s="118" t="s">
        <v>655</v>
      </c>
      <c r="F37" s="130"/>
    </row>
    <row r="38" spans="1:6" s="1" customFormat="1" ht="24.6" x14ac:dyDescent="0.4">
      <c r="A38" s="115">
        <v>45808</v>
      </c>
      <c r="B38" s="116">
        <v>163</v>
      </c>
      <c r="C38" s="117" t="s">
        <v>294</v>
      </c>
      <c r="D38" s="117" t="s">
        <v>188</v>
      </c>
      <c r="E38" s="118" t="s">
        <v>655</v>
      </c>
      <c r="F38" s="130"/>
    </row>
    <row r="39" spans="1:6" s="1" customFormat="1" x14ac:dyDescent="0.4">
      <c r="A39" s="115">
        <v>45819</v>
      </c>
      <c r="B39" s="116">
        <v>588</v>
      </c>
      <c r="C39" s="117" t="s">
        <v>668</v>
      </c>
      <c r="D39" s="117" t="s">
        <v>188</v>
      </c>
      <c r="E39" s="118" t="s">
        <v>193</v>
      </c>
      <c r="F39" s="130"/>
    </row>
    <row r="40" spans="1:6" s="1" customFormat="1" x14ac:dyDescent="0.4">
      <c r="A40" s="115">
        <v>45822</v>
      </c>
      <c r="B40" s="116">
        <v>69.75</v>
      </c>
      <c r="C40" s="117" t="s">
        <v>670</v>
      </c>
      <c r="D40" s="117" t="s">
        <v>654</v>
      </c>
      <c r="E40" s="118" t="s">
        <v>193</v>
      </c>
      <c r="F40" s="130"/>
    </row>
    <row r="41" spans="1:6" s="1" customFormat="1" x14ac:dyDescent="0.4">
      <c r="A41" s="115">
        <v>45822</v>
      </c>
      <c r="B41" s="116">
        <v>113.36</v>
      </c>
      <c r="C41" s="117" t="s">
        <v>671</v>
      </c>
      <c r="D41" s="117" t="s">
        <v>654</v>
      </c>
      <c r="E41" s="118" t="s">
        <v>173</v>
      </c>
      <c r="F41" s="130"/>
    </row>
    <row r="42" spans="1:6" s="1" customFormat="1" x14ac:dyDescent="0.4">
      <c r="A42" s="115">
        <v>45823</v>
      </c>
      <c r="B42" s="116">
        <v>108.31</v>
      </c>
      <c r="C42" s="117" t="s">
        <v>672</v>
      </c>
      <c r="D42" s="117" t="s">
        <v>654</v>
      </c>
      <c r="E42" s="118" t="s">
        <v>173</v>
      </c>
      <c r="F42" s="130"/>
    </row>
    <row r="43" spans="1:6" s="1" customFormat="1" x14ac:dyDescent="0.4">
      <c r="A43" s="115">
        <v>45816</v>
      </c>
      <c r="B43" s="116">
        <v>31.51</v>
      </c>
      <c r="C43" s="117" t="s">
        <v>650</v>
      </c>
      <c r="D43" s="117" t="s">
        <v>654</v>
      </c>
      <c r="E43" s="118" t="s">
        <v>655</v>
      </c>
      <c r="F43" s="130"/>
    </row>
    <row r="44" spans="1:6" s="1" customFormat="1" x14ac:dyDescent="0.4">
      <c r="A44" s="115">
        <v>45816</v>
      </c>
      <c r="B44" s="116">
        <v>31.51</v>
      </c>
      <c r="C44" s="117" t="s">
        <v>650</v>
      </c>
      <c r="D44" s="117" t="s">
        <v>654</v>
      </c>
      <c r="E44" s="118" t="s">
        <v>655</v>
      </c>
      <c r="F44" s="130"/>
    </row>
    <row r="45" spans="1:6" s="1" customFormat="1" x14ac:dyDescent="0.4">
      <c r="A45" s="115">
        <v>45826</v>
      </c>
      <c r="B45" s="116">
        <v>126.34</v>
      </c>
      <c r="C45" s="117" t="s">
        <v>652</v>
      </c>
      <c r="D45" s="117" t="s">
        <v>654</v>
      </c>
      <c r="E45" s="118" t="s">
        <v>655</v>
      </c>
      <c r="F45" s="130"/>
    </row>
    <row r="46" spans="1:6" s="1" customFormat="1" x14ac:dyDescent="0.4">
      <c r="A46" s="115">
        <v>45827</v>
      </c>
      <c r="B46" s="116">
        <v>-31.3</v>
      </c>
      <c r="C46" s="117" t="s">
        <v>651</v>
      </c>
      <c r="D46" s="117" t="s">
        <v>654</v>
      </c>
      <c r="E46" s="118" t="s">
        <v>655</v>
      </c>
      <c r="F46" s="130"/>
    </row>
    <row r="47" spans="1:6" s="1" customFormat="1" x14ac:dyDescent="0.4">
      <c r="A47" s="115">
        <v>45838</v>
      </c>
      <c r="B47" s="116">
        <v>-31.51</v>
      </c>
      <c r="C47" s="117" t="s">
        <v>650</v>
      </c>
      <c r="D47" s="117" t="s">
        <v>654</v>
      </c>
      <c r="E47" s="118" t="s">
        <v>655</v>
      </c>
      <c r="F47" s="130"/>
    </row>
    <row r="48" spans="1:6" s="1" customFormat="1" x14ac:dyDescent="0.4">
      <c r="A48" s="115">
        <v>45832</v>
      </c>
      <c r="B48" s="116">
        <v>107.04</v>
      </c>
      <c r="C48" s="117" t="s">
        <v>653</v>
      </c>
      <c r="D48" s="117" t="s">
        <v>654</v>
      </c>
      <c r="E48" s="118" t="s">
        <v>655</v>
      </c>
      <c r="F48" s="130"/>
    </row>
    <row r="49" spans="1:6" s="1" customFormat="1" x14ac:dyDescent="0.4">
      <c r="A49" s="115">
        <v>45828</v>
      </c>
      <c r="B49" s="116">
        <v>67.61</v>
      </c>
      <c r="C49" s="117" t="s">
        <v>659</v>
      </c>
      <c r="D49" s="117" t="s">
        <v>657</v>
      </c>
      <c r="E49" s="118" t="s">
        <v>655</v>
      </c>
      <c r="F49" s="130"/>
    </row>
    <row r="50" spans="1:6" s="1" customFormat="1" hidden="1" x14ac:dyDescent="0.4">
      <c r="A50" s="102"/>
      <c r="B50" s="103"/>
      <c r="C50" s="104"/>
      <c r="D50" s="104"/>
      <c r="E50" s="105"/>
      <c r="F50" s="130"/>
    </row>
    <row r="51" spans="1:6" ht="19.5" customHeight="1" x14ac:dyDescent="0.4">
      <c r="A51" s="69" t="s">
        <v>124</v>
      </c>
      <c r="B51" s="70">
        <f>SUM(B13:B50)</f>
        <v>8877.090000000002</v>
      </c>
      <c r="C51" s="126" t="str">
        <f>IF(SUBTOTAL(3,B13:B50)=SUBTOTAL(103,B13:B50),'Summary and sign-off'!$A$48,'Summary and sign-off'!$A$49)</f>
        <v>Check - there are no hidden rows with data</v>
      </c>
      <c r="D51" s="184" t="str">
        <f>IF('Summary and sign-off'!F55='Summary and sign-off'!F54,'Summary and sign-off'!A51,'Summary and sign-off'!A50)</f>
        <v>Check - each entry provides sufficient information</v>
      </c>
      <c r="E51" s="184"/>
      <c r="F51" s="132"/>
    </row>
    <row r="52" spans="1:6" ht="10.5" customHeight="1" x14ac:dyDescent="0.4">
      <c r="A52" s="16"/>
      <c r="B52" s="18"/>
      <c r="C52" s="16"/>
      <c r="D52" s="16"/>
      <c r="E52" s="16"/>
      <c r="F52" s="132"/>
    </row>
    <row r="53" spans="1:6" ht="24.75" customHeight="1" x14ac:dyDescent="0.4">
      <c r="A53" s="186" t="s">
        <v>125</v>
      </c>
      <c r="B53" s="186"/>
      <c r="C53" s="186"/>
      <c r="D53" s="186"/>
      <c r="E53" s="186"/>
      <c r="F53" s="134"/>
    </row>
    <row r="54" spans="1:6" ht="32.5" customHeight="1" x14ac:dyDescent="0.4">
      <c r="A54" s="23" t="s">
        <v>119</v>
      </c>
      <c r="B54" s="23" t="s">
        <v>63</v>
      </c>
      <c r="C54" s="23" t="s">
        <v>126</v>
      </c>
      <c r="D54" s="23" t="s">
        <v>122</v>
      </c>
      <c r="E54" s="23" t="s">
        <v>123</v>
      </c>
      <c r="F54" s="133"/>
    </row>
    <row r="55" spans="1:6" s="1" customFormat="1" ht="2.0499999999999998" customHeight="1" x14ac:dyDescent="0.4">
      <c r="A55" s="115"/>
      <c r="B55" s="116"/>
      <c r="C55" s="117"/>
      <c r="D55" s="117"/>
      <c r="E55" s="118"/>
      <c r="F55" s="130"/>
    </row>
    <row r="56" spans="1:6" s="1" customFormat="1" x14ac:dyDescent="0.4">
      <c r="A56" s="115">
        <v>45502</v>
      </c>
      <c r="B56" s="116">
        <v>21.5</v>
      </c>
      <c r="C56" s="117" t="s">
        <v>194</v>
      </c>
      <c r="D56" s="117" t="s">
        <v>192</v>
      </c>
      <c r="E56" s="118" t="s">
        <v>193</v>
      </c>
      <c r="F56" s="130"/>
    </row>
    <row r="57" spans="1:6" s="1" customFormat="1" x14ac:dyDescent="0.4">
      <c r="A57" s="115">
        <v>45504</v>
      </c>
      <c r="B57" s="116">
        <v>21.73</v>
      </c>
      <c r="C57" s="117" t="s">
        <v>195</v>
      </c>
      <c r="D57" s="117" t="s">
        <v>192</v>
      </c>
      <c r="E57" s="118" t="s">
        <v>193</v>
      </c>
      <c r="F57" s="130"/>
    </row>
    <row r="58" spans="1:6" s="1" customFormat="1" ht="24.6" x14ac:dyDescent="0.4">
      <c r="A58" s="115">
        <v>45504</v>
      </c>
      <c r="B58" s="116">
        <v>123.09</v>
      </c>
      <c r="C58" s="117" t="s">
        <v>222</v>
      </c>
      <c r="D58" s="117" t="s">
        <v>221</v>
      </c>
      <c r="E58" s="118" t="s">
        <v>173</v>
      </c>
      <c r="F58" s="130"/>
    </row>
    <row r="59" spans="1:6" s="1" customFormat="1" ht="24.6" x14ac:dyDescent="0.4">
      <c r="A59" s="115">
        <v>45504</v>
      </c>
      <c r="B59" s="116">
        <v>117.93</v>
      </c>
      <c r="C59" s="117" t="s">
        <v>224</v>
      </c>
      <c r="D59" s="117" t="s">
        <v>221</v>
      </c>
      <c r="E59" s="118" t="s">
        <v>173</v>
      </c>
      <c r="F59" s="130"/>
    </row>
    <row r="60" spans="1:6" s="1" customFormat="1" ht="24.6" x14ac:dyDescent="0.4">
      <c r="A60" s="115">
        <v>45504</v>
      </c>
      <c r="B60" s="116">
        <v>113.4</v>
      </c>
      <c r="C60" s="117" t="s">
        <v>223</v>
      </c>
      <c r="D60" s="117" t="s">
        <v>221</v>
      </c>
      <c r="E60" s="118" t="s">
        <v>173</v>
      </c>
      <c r="F60" s="130"/>
    </row>
    <row r="61" spans="1:6" s="1" customFormat="1" ht="24.6" x14ac:dyDescent="0.4">
      <c r="A61" s="115">
        <v>45504</v>
      </c>
      <c r="B61" s="116">
        <v>128.69</v>
      </c>
      <c r="C61" s="117" t="s">
        <v>225</v>
      </c>
      <c r="D61" s="117" t="s">
        <v>221</v>
      </c>
      <c r="E61" s="118" t="s">
        <v>173</v>
      </c>
      <c r="F61" s="130"/>
    </row>
    <row r="62" spans="1:6" s="1" customFormat="1" ht="24.6" x14ac:dyDescent="0.4">
      <c r="A62" s="115">
        <v>45504</v>
      </c>
      <c r="B62" s="116">
        <v>78.37</v>
      </c>
      <c r="C62" s="117" t="s">
        <v>226</v>
      </c>
      <c r="D62" s="117" t="s">
        <v>221</v>
      </c>
      <c r="E62" s="118" t="s">
        <v>173</v>
      </c>
      <c r="F62" s="130"/>
    </row>
    <row r="63" spans="1:6" s="1" customFormat="1" ht="24.6" x14ac:dyDescent="0.4">
      <c r="A63" s="115">
        <v>45504</v>
      </c>
      <c r="B63" s="116">
        <v>49.3</v>
      </c>
      <c r="C63" s="117" t="s">
        <v>268</v>
      </c>
      <c r="D63" s="117" t="s">
        <v>221</v>
      </c>
      <c r="E63" s="118" t="s">
        <v>193</v>
      </c>
      <c r="F63" s="130"/>
    </row>
    <row r="64" spans="1:6" s="1" customFormat="1" ht="24.6" x14ac:dyDescent="0.4">
      <c r="A64" s="115">
        <v>45523</v>
      </c>
      <c r="B64" s="116">
        <v>669.99</v>
      </c>
      <c r="C64" s="117" t="s">
        <v>190</v>
      </c>
      <c r="D64" s="117" t="s">
        <v>191</v>
      </c>
      <c r="E64" s="118" t="s">
        <v>173</v>
      </c>
      <c r="F64" s="130"/>
    </row>
    <row r="65" spans="1:6" s="1" customFormat="1" x14ac:dyDescent="0.4">
      <c r="A65" s="115">
        <v>45523</v>
      </c>
      <c r="B65" s="116">
        <v>22</v>
      </c>
      <c r="C65" s="117" t="s">
        <v>196</v>
      </c>
      <c r="D65" s="117" t="s">
        <v>192</v>
      </c>
      <c r="E65" s="118" t="s">
        <v>193</v>
      </c>
      <c r="F65" s="130"/>
    </row>
    <row r="66" spans="1:6" s="1" customFormat="1" ht="24.6" x14ac:dyDescent="0.4">
      <c r="A66" s="115">
        <v>45535</v>
      </c>
      <c r="B66" s="116">
        <v>109.22</v>
      </c>
      <c r="C66" s="117" t="s">
        <v>227</v>
      </c>
      <c r="D66" s="117" t="s">
        <v>221</v>
      </c>
      <c r="E66" s="118" t="s">
        <v>173</v>
      </c>
      <c r="F66" s="130"/>
    </row>
    <row r="67" spans="1:6" s="1" customFormat="1" ht="24.6" x14ac:dyDescent="0.4">
      <c r="A67" s="115">
        <v>45535</v>
      </c>
      <c r="B67" s="116">
        <v>112.55</v>
      </c>
      <c r="C67" s="117" t="s">
        <v>240</v>
      </c>
      <c r="D67" s="117" t="s">
        <v>221</v>
      </c>
      <c r="E67" s="118" t="s">
        <v>173</v>
      </c>
      <c r="F67" s="130"/>
    </row>
    <row r="68" spans="1:6" s="1" customFormat="1" ht="24.6" x14ac:dyDescent="0.4">
      <c r="A68" s="115">
        <v>45535</v>
      </c>
      <c r="B68" s="116">
        <v>812.98</v>
      </c>
      <c r="C68" s="117" t="s">
        <v>190</v>
      </c>
      <c r="D68" s="117" t="s">
        <v>191</v>
      </c>
      <c r="E68" s="118" t="s">
        <v>173</v>
      </c>
      <c r="F68" s="130"/>
    </row>
    <row r="69" spans="1:6" s="1" customFormat="1" ht="24.6" x14ac:dyDescent="0.4">
      <c r="A69" s="115">
        <v>45565</v>
      </c>
      <c r="B69" s="116">
        <v>641.99</v>
      </c>
      <c r="C69" s="117" t="s">
        <v>190</v>
      </c>
      <c r="D69" s="117" t="s">
        <v>191</v>
      </c>
      <c r="E69" s="118" t="s">
        <v>173</v>
      </c>
      <c r="F69" s="130"/>
    </row>
    <row r="70" spans="1:6" s="1" customFormat="1" x14ac:dyDescent="0.4">
      <c r="A70" s="115">
        <v>45565</v>
      </c>
      <c r="B70" s="116">
        <v>22</v>
      </c>
      <c r="C70" s="117" t="s">
        <v>197</v>
      </c>
      <c r="D70" s="117" t="s">
        <v>192</v>
      </c>
      <c r="E70" s="118" t="s">
        <v>193</v>
      </c>
      <c r="F70" s="130"/>
    </row>
    <row r="71" spans="1:6" s="1" customFormat="1" ht="24.6" x14ac:dyDescent="0.4">
      <c r="A71" s="115">
        <v>45565</v>
      </c>
      <c r="B71" s="116">
        <v>467.99</v>
      </c>
      <c r="C71" s="117" t="s">
        <v>190</v>
      </c>
      <c r="D71" s="117" t="s">
        <v>191</v>
      </c>
      <c r="E71" s="118" t="s">
        <v>173</v>
      </c>
      <c r="F71" s="130"/>
    </row>
    <row r="72" spans="1:6" s="1" customFormat="1" x14ac:dyDescent="0.4">
      <c r="A72" s="115">
        <v>45565</v>
      </c>
      <c r="B72" s="116">
        <v>22</v>
      </c>
      <c r="C72" s="117" t="s">
        <v>198</v>
      </c>
      <c r="D72" s="117" t="s">
        <v>192</v>
      </c>
      <c r="E72" s="118" t="s">
        <v>193</v>
      </c>
      <c r="F72" s="130"/>
    </row>
    <row r="73" spans="1:6" s="1" customFormat="1" ht="24.6" x14ac:dyDescent="0.4">
      <c r="A73" s="115">
        <v>45565</v>
      </c>
      <c r="B73" s="116">
        <v>109.22</v>
      </c>
      <c r="C73" s="117" t="s">
        <v>246</v>
      </c>
      <c r="D73" s="117" t="s">
        <v>221</v>
      </c>
      <c r="E73" s="118" t="s">
        <v>173</v>
      </c>
      <c r="F73" s="130"/>
    </row>
    <row r="74" spans="1:6" s="1" customFormat="1" ht="24.6" x14ac:dyDescent="0.4">
      <c r="A74" s="115">
        <v>45565</v>
      </c>
      <c r="B74" s="116">
        <v>108.47</v>
      </c>
      <c r="C74" s="117" t="s">
        <v>247</v>
      </c>
      <c r="D74" s="117" t="s">
        <v>221</v>
      </c>
      <c r="E74" s="118" t="s">
        <v>173</v>
      </c>
      <c r="F74" s="130"/>
    </row>
    <row r="75" spans="1:6" s="1" customFormat="1" ht="24.6" x14ac:dyDescent="0.4">
      <c r="A75" s="115">
        <v>45596</v>
      </c>
      <c r="B75" s="116">
        <v>114.17</v>
      </c>
      <c r="C75" s="117" t="s">
        <v>228</v>
      </c>
      <c r="D75" s="117" t="s">
        <v>221</v>
      </c>
      <c r="E75" s="118" t="s">
        <v>173</v>
      </c>
      <c r="F75" s="130"/>
    </row>
    <row r="76" spans="1:6" s="1" customFormat="1" ht="24.6" x14ac:dyDescent="0.4">
      <c r="A76" s="115">
        <v>45596</v>
      </c>
      <c r="B76" s="116">
        <v>119.22</v>
      </c>
      <c r="C76" s="117" t="s">
        <v>229</v>
      </c>
      <c r="D76" s="117" t="s">
        <v>221</v>
      </c>
      <c r="E76" s="118" t="s">
        <v>173</v>
      </c>
      <c r="F76" s="130"/>
    </row>
    <row r="77" spans="1:6" s="1" customFormat="1" ht="24.6" x14ac:dyDescent="0.4">
      <c r="A77" s="115">
        <v>45596</v>
      </c>
      <c r="B77" s="116">
        <v>61</v>
      </c>
      <c r="C77" s="117" t="s">
        <v>230</v>
      </c>
      <c r="D77" s="117" t="s">
        <v>221</v>
      </c>
      <c r="E77" s="118" t="s">
        <v>193</v>
      </c>
      <c r="F77" s="130"/>
    </row>
    <row r="78" spans="1:6" s="1" customFormat="1" ht="24.6" x14ac:dyDescent="0.4">
      <c r="A78" s="115">
        <v>45596</v>
      </c>
      <c r="B78" s="116">
        <v>118.8</v>
      </c>
      <c r="C78" s="117" t="s">
        <v>231</v>
      </c>
      <c r="D78" s="117" t="s">
        <v>221</v>
      </c>
      <c r="E78" s="118" t="s">
        <v>173</v>
      </c>
      <c r="F78" s="130"/>
    </row>
    <row r="79" spans="1:6" s="1" customFormat="1" ht="24.6" x14ac:dyDescent="0.4">
      <c r="A79" s="115">
        <v>45596</v>
      </c>
      <c r="B79" s="116">
        <v>112.55</v>
      </c>
      <c r="C79" s="117" t="s">
        <v>232</v>
      </c>
      <c r="D79" s="117" t="s">
        <v>221</v>
      </c>
      <c r="E79" s="118" t="s">
        <v>173</v>
      </c>
      <c r="F79" s="130"/>
    </row>
    <row r="80" spans="1:6" s="1" customFormat="1" ht="24.6" x14ac:dyDescent="0.4">
      <c r="A80" s="115">
        <v>45596</v>
      </c>
      <c r="B80" s="116">
        <v>61.6</v>
      </c>
      <c r="C80" s="117" t="s">
        <v>233</v>
      </c>
      <c r="D80" s="117" t="s">
        <v>221</v>
      </c>
      <c r="E80" s="118" t="s">
        <v>193</v>
      </c>
      <c r="F80" s="130"/>
    </row>
    <row r="81" spans="1:6" s="1" customFormat="1" ht="24.6" x14ac:dyDescent="0.4">
      <c r="A81" s="115">
        <v>45596</v>
      </c>
      <c r="B81" s="116">
        <v>302.99</v>
      </c>
      <c r="C81" s="117" t="s">
        <v>190</v>
      </c>
      <c r="D81" s="117" t="s">
        <v>191</v>
      </c>
      <c r="E81" s="118" t="s">
        <v>173</v>
      </c>
      <c r="F81" s="130"/>
    </row>
    <row r="82" spans="1:6" s="1" customFormat="1" x14ac:dyDescent="0.4">
      <c r="A82" s="115">
        <v>45596</v>
      </c>
      <c r="B82" s="116">
        <v>16</v>
      </c>
      <c r="C82" s="117" t="s">
        <v>199</v>
      </c>
      <c r="D82" s="117" t="s">
        <v>192</v>
      </c>
      <c r="E82" s="118" t="s">
        <v>193</v>
      </c>
      <c r="F82" s="130"/>
    </row>
    <row r="83" spans="1:6" s="1" customFormat="1" x14ac:dyDescent="0.4">
      <c r="A83" s="115">
        <v>45614</v>
      </c>
      <c r="B83" s="116">
        <v>15.79</v>
      </c>
      <c r="C83" s="117" t="s">
        <v>200</v>
      </c>
      <c r="D83" s="117" t="s">
        <v>192</v>
      </c>
      <c r="E83" s="118" t="s">
        <v>193</v>
      </c>
      <c r="F83" s="130"/>
    </row>
    <row r="84" spans="1:6" s="1" customFormat="1" ht="24.6" x14ac:dyDescent="0.4">
      <c r="A84" s="115">
        <v>45616</v>
      </c>
      <c r="B84" s="116">
        <v>776.98</v>
      </c>
      <c r="C84" s="117" t="s">
        <v>190</v>
      </c>
      <c r="D84" s="117" t="s">
        <v>191</v>
      </c>
      <c r="E84" s="118" t="s">
        <v>173</v>
      </c>
      <c r="F84" s="130"/>
    </row>
    <row r="85" spans="1:6" s="1" customFormat="1" x14ac:dyDescent="0.4">
      <c r="A85" s="115">
        <v>45616</v>
      </c>
      <c r="B85" s="116">
        <v>22</v>
      </c>
      <c r="C85" s="117" t="s">
        <v>201</v>
      </c>
      <c r="D85" s="117" t="s">
        <v>192</v>
      </c>
      <c r="E85" s="118" t="s">
        <v>193</v>
      </c>
      <c r="F85" s="130"/>
    </row>
    <row r="86" spans="1:6" s="1" customFormat="1" x14ac:dyDescent="0.4">
      <c r="A86" s="115">
        <v>45616</v>
      </c>
      <c r="B86" s="116">
        <v>22.88</v>
      </c>
      <c r="C86" s="117" t="s">
        <v>200</v>
      </c>
      <c r="D86" s="117" t="s">
        <v>192</v>
      </c>
      <c r="E86" s="118" t="s">
        <v>193</v>
      </c>
      <c r="F86" s="130"/>
    </row>
    <row r="87" spans="1:6" s="1" customFormat="1" x14ac:dyDescent="0.4">
      <c r="A87" s="115">
        <v>45626</v>
      </c>
      <c r="B87" s="116">
        <v>63</v>
      </c>
      <c r="C87" s="117" t="s">
        <v>200</v>
      </c>
      <c r="D87" s="117" t="s">
        <v>192</v>
      </c>
      <c r="E87" s="118" t="s">
        <v>193</v>
      </c>
      <c r="F87" s="130"/>
    </row>
    <row r="88" spans="1:6" s="1" customFormat="1" ht="24.6" x14ac:dyDescent="0.4">
      <c r="A88" s="115">
        <v>45626</v>
      </c>
      <c r="B88" s="116">
        <v>933.98</v>
      </c>
      <c r="C88" s="117" t="s">
        <v>190</v>
      </c>
      <c r="D88" s="117" t="s">
        <v>191</v>
      </c>
      <c r="E88" s="118" t="s">
        <v>173</v>
      </c>
      <c r="F88" s="130"/>
    </row>
    <row r="89" spans="1:6" s="1" customFormat="1" x14ac:dyDescent="0.4">
      <c r="A89" s="115">
        <v>45626</v>
      </c>
      <c r="B89" s="116">
        <v>22</v>
      </c>
      <c r="C89" s="117" t="s">
        <v>202</v>
      </c>
      <c r="D89" s="117" t="s">
        <v>192</v>
      </c>
      <c r="E89" s="118" t="s">
        <v>193</v>
      </c>
      <c r="F89" s="130"/>
    </row>
    <row r="90" spans="1:6" s="1" customFormat="1" ht="24.6" x14ac:dyDescent="0.4">
      <c r="A90" s="115">
        <v>45626</v>
      </c>
      <c r="B90" s="116">
        <v>110.7</v>
      </c>
      <c r="C90" s="117" t="s">
        <v>234</v>
      </c>
      <c r="D90" s="117" t="s">
        <v>221</v>
      </c>
      <c r="E90" s="118" t="s">
        <v>193</v>
      </c>
      <c r="F90" s="130"/>
    </row>
    <row r="91" spans="1:6" s="1" customFormat="1" ht="24.6" x14ac:dyDescent="0.4">
      <c r="A91" s="115">
        <v>45626</v>
      </c>
      <c r="B91" s="116">
        <v>137.82</v>
      </c>
      <c r="C91" s="117" t="s">
        <v>235</v>
      </c>
      <c r="D91" s="117" t="s">
        <v>221</v>
      </c>
      <c r="E91" s="118" t="s">
        <v>173</v>
      </c>
      <c r="F91" s="130"/>
    </row>
    <row r="92" spans="1:6" s="1" customFormat="1" ht="24.6" x14ac:dyDescent="0.4">
      <c r="A92" s="115">
        <v>45626</v>
      </c>
      <c r="B92" s="116">
        <v>112.55</v>
      </c>
      <c r="C92" s="117" t="s">
        <v>236</v>
      </c>
      <c r="D92" s="117" t="s">
        <v>221</v>
      </c>
      <c r="E92" s="118" t="s">
        <v>173</v>
      </c>
      <c r="F92" s="130"/>
    </row>
    <row r="93" spans="1:6" s="1" customFormat="1" x14ac:dyDescent="0.4">
      <c r="A93" s="115">
        <v>45626</v>
      </c>
      <c r="B93" s="116">
        <v>-839.98</v>
      </c>
      <c r="C93" s="117" t="s">
        <v>275</v>
      </c>
      <c r="D93" s="117" t="s">
        <v>192</v>
      </c>
      <c r="E93" s="118" t="s">
        <v>193</v>
      </c>
      <c r="F93" s="130"/>
    </row>
    <row r="94" spans="1:6" s="1" customFormat="1" ht="24.6" x14ac:dyDescent="0.4">
      <c r="A94" s="115">
        <v>45638</v>
      </c>
      <c r="B94" s="116">
        <v>135.01</v>
      </c>
      <c r="C94" s="117" t="s">
        <v>235</v>
      </c>
      <c r="D94" s="117" t="s">
        <v>221</v>
      </c>
      <c r="E94" s="118" t="s">
        <v>173</v>
      </c>
      <c r="F94" s="130"/>
    </row>
    <row r="95" spans="1:6" s="1" customFormat="1" ht="24.6" x14ac:dyDescent="0.4">
      <c r="A95" s="115">
        <v>45636</v>
      </c>
      <c r="B95" s="116">
        <v>112.67</v>
      </c>
      <c r="C95" s="117" t="s">
        <v>236</v>
      </c>
      <c r="D95" s="117" t="s">
        <v>221</v>
      </c>
      <c r="E95" s="118" t="s">
        <v>173</v>
      </c>
      <c r="F95" s="130"/>
    </row>
    <row r="96" spans="1:6" s="1" customFormat="1" ht="24.6" x14ac:dyDescent="0.4">
      <c r="A96" s="115">
        <v>45636</v>
      </c>
      <c r="B96" s="116">
        <v>76.3</v>
      </c>
      <c r="C96" s="117" t="s">
        <v>234</v>
      </c>
      <c r="D96" s="117" t="s">
        <v>221</v>
      </c>
      <c r="E96" s="118" t="s">
        <v>193</v>
      </c>
      <c r="F96" s="130"/>
    </row>
    <row r="97" spans="1:6" s="1" customFormat="1" ht="24.6" x14ac:dyDescent="0.4">
      <c r="A97" s="115">
        <v>45657</v>
      </c>
      <c r="B97" s="116">
        <v>751.99</v>
      </c>
      <c r="C97" s="117" t="s">
        <v>190</v>
      </c>
      <c r="D97" s="117" t="s">
        <v>191</v>
      </c>
      <c r="E97" s="118" t="s">
        <v>173</v>
      </c>
      <c r="F97" s="130"/>
    </row>
    <row r="98" spans="1:6" s="1" customFormat="1" x14ac:dyDescent="0.4">
      <c r="A98" s="115">
        <v>45657</v>
      </c>
      <c r="B98" s="116">
        <v>22</v>
      </c>
      <c r="C98" s="117" t="s">
        <v>203</v>
      </c>
      <c r="D98" s="117" t="s">
        <v>192</v>
      </c>
      <c r="E98" s="118" t="s">
        <v>193</v>
      </c>
      <c r="F98" s="130"/>
    </row>
    <row r="99" spans="1:6" s="1" customFormat="1" x14ac:dyDescent="0.4">
      <c r="A99" s="115">
        <v>45670</v>
      </c>
      <c r="B99" s="116">
        <v>22.88</v>
      </c>
      <c r="C99" s="117" t="s">
        <v>208</v>
      </c>
      <c r="D99" s="117" t="s">
        <v>192</v>
      </c>
      <c r="E99" s="118" t="s">
        <v>193</v>
      </c>
      <c r="F99" s="130"/>
    </row>
    <row r="100" spans="1:6" s="1" customFormat="1" x14ac:dyDescent="0.4">
      <c r="A100" s="115">
        <v>45670</v>
      </c>
      <c r="B100" s="116">
        <v>0.02</v>
      </c>
      <c r="C100" s="117" t="s">
        <v>208</v>
      </c>
      <c r="D100" s="117" t="s">
        <v>192</v>
      </c>
      <c r="E100" s="118" t="s">
        <v>193</v>
      </c>
      <c r="F100" s="130"/>
    </row>
    <row r="101" spans="1:6" s="1" customFormat="1" x14ac:dyDescent="0.4">
      <c r="A101" s="115">
        <v>45715</v>
      </c>
      <c r="B101" s="116">
        <v>16</v>
      </c>
      <c r="C101" s="117" t="s">
        <v>204</v>
      </c>
      <c r="D101" s="117" t="s">
        <v>192</v>
      </c>
      <c r="E101" s="118" t="s">
        <v>193</v>
      </c>
      <c r="F101" s="130"/>
    </row>
    <row r="102" spans="1:6" s="1" customFormat="1" ht="24.6" x14ac:dyDescent="0.4">
      <c r="A102" s="115">
        <v>45716</v>
      </c>
      <c r="B102" s="116">
        <v>119.11</v>
      </c>
      <c r="C102" s="117" t="s">
        <v>237</v>
      </c>
      <c r="D102" s="117" t="s">
        <v>221</v>
      </c>
      <c r="E102" s="118" t="s">
        <v>173</v>
      </c>
      <c r="F102" s="130"/>
    </row>
    <row r="103" spans="1:6" s="1" customFormat="1" ht="24.6" x14ac:dyDescent="0.4">
      <c r="A103" s="115">
        <v>45716</v>
      </c>
      <c r="B103" s="116">
        <v>113.52</v>
      </c>
      <c r="C103" s="117" t="s">
        <v>238</v>
      </c>
      <c r="D103" s="117" t="s">
        <v>221</v>
      </c>
      <c r="E103" s="118" t="s">
        <v>173</v>
      </c>
      <c r="F103" s="130"/>
    </row>
    <row r="104" spans="1:6" s="1" customFormat="1" ht="24.6" x14ac:dyDescent="0.4">
      <c r="A104" s="115">
        <v>45716</v>
      </c>
      <c r="B104" s="116">
        <v>76.3</v>
      </c>
      <c r="C104" s="117" t="s">
        <v>239</v>
      </c>
      <c r="D104" s="117" t="s">
        <v>221</v>
      </c>
      <c r="E104" s="118" t="s">
        <v>193</v>
      </c>
      <c r="F104" s="130"/>
    </row>
    <row r="105" spans="1:6" s="1" customFormat="1" ht="24.6" x14ac:dyDescent="0.4">
      <c r="A105" s="115">
        <v>45747</v>
      </c>
      <c r="B105" s="116">
        <v>119.11</v>
      </c>
      <c r="C105" s="117" t="s">
        <v>241</v>
      </c>
      <c r="D105" s="117" t="s">
        <v>221</v>
      </c>
      <c r="E105" s="118" t="s">
        <v>173</v>
      </c>
      <c r="F105" s="130"/>
    </row>
    <row r="106" spans="1:6" s="1" customFormat="1" ht="24.6" x14ac:dyDescent="0.4">
      <c r="A106" s="115">
        <v>45747</v>
      </c>
      <c r="B106" s="116">
        <v>112.66</v>
      </c>
      <c r="C106" s="117" t="s">
        <v>242</v>
      </c>
      <c r="D106" s="117" t="s">
        <v>221</v>
      </c>
      <c r="E106" s="118" t="s">
        <v>173</v>
      </c>
      <c r="F106" s="130"/>
    </row>
    <row r="107" spans="1:6" s="1" customFormat="1" ht="24.6" x14ac:dyDescent="0.4">
      <c r="A107" s="115">
        <v>45747</v>
      </c>
      <c r="B107" s="116">
        <v>294</v>
      </c>
      <c r="C107" s="117" t="s">
        <v>190</v>
      </c>
      <c r="D107" s="117" t="s">
        <v>191</v>
      </c>
      <c r="E107" s="118" t="s">
        <v>173</v>
      </c>
      <c r="F107" s="130"/>
    </row>
    <row r="108" spans="1:6" s="1" customFormat="1" ht="24.6" x14ac:dyDescent="0.4">
      <c r="A108" s="115">
        <v>45747</v>
      </c>
      <c r="B108" s="116">
        <v>657.98</v>
      </c>
      <c r="C108" s="117" t="s">
        <v>190</v>
      </c>
      <c r="D108" s="117" t="s">
        <v>191</v>
      </c>
      <c r="E108" s="118" t="s">
        <v>173</v>
      </c>
      <c r="F108" s="130"/>
    </row>
    <row r="109" spans="1:6" s="1" customFormat="1" x14ac:dyDescent="0.4">
      <c r="A109" s="115">
        <v>45747</v>
      </c>
      <c r="B109" s="116">
        <v>22</v>
      </c>
      <c r="C109" s="117" t="s">
        <v>205</v>
      </c>
      <c r="D109" s="117" t="s">
        <v>192</v>
      </c>
      <c r="E109" s="118" t="s">
        <v>193</v>
      </c>
      <c r="F109" s="130"/>
    </row>
    <row r="110" spans="1:6" s="1" customFormat="1" ht="24.6" x14ac:dyDescent="0.4">
      <c r="A110" s="115">
        <v>45777</v>
      </c>
      <c r="B110" s="116">
        <v>657.98</v>
      </c>
      <c r="C110" s="117" t="s">
        <v>190</v>
      </c>
      <c r="D110" s="117" t="s">
        <v>191</v>
      </c>
      <c r="E110" s="118" t="s">
        <v>173</v>
      </c>
      <c r="F110" s="130"/>
    </row>
    <row r="111" spans="1:6" s="1" customFormat="1" x14ac:dyDescent="0.4">
      <c r="A111" s="115">
        <v>45777</v>
      </c>
      <c r="B111" s="116">
        <v>22</v>
      </c>
      <c r="C111" s="117" t="s">
        <v>206</v>
      </c>
      <c r="D111" s="117" t="s">
        <v>192</v>
      </c>
      <c r="E111" s="118" t="s">
        <v>193</v>
      </c>
      <c r="F111" s="130"/>
    </row>
    <row r="112" spans="1:6" s="1" customFormat="1" ht="24.6" x14ac:dyDescent="0.4">
      <c r="A112" s="115">
        <v>45777</v>
      </c>
      <c r="B112" s="116">
        <v>502.99</v>
      </c>
      <c r="C112" s="117" t="s">
        <v>190</v>
      </c>
      <c r="D112" s="117" t="s">
        <v>191</v>
      </c>
      <c r="E112" s="118" t="s">
        <v>173</v>
      </c>
      <c r="F112" s="130"/>
    </row>
    <row r="113" spans="1:6" s="1" customFormat="1" x14ac:dyDescent="0.4">
      <c r="A113" s="115">
        <v>45777</v>
      </c>
      <c r="B113" s="116">
        <v>22</v>
      </c>
      <c r="C113" s="117" t="s">
        <v>207</v>
      </c>
      <c r="D113" s="117" t="s">
        <v>192</v>
      </c>
      <c r="E113" s="118" t="s">
        <v>193</v>
      </c>
      <c r="F113" s="130"/>
    </row>
    <row r="114" spans="1:6" s="1" customFormat="1" ht="24.6" x14ac:dyDescent="0.4">
      <c r="A114" s="115">
        <v>45777</v>
      </c>
      <c r="B114" s="116">
        <v>119.7</v>
      </c>
      <c r="C114" s="117" t="s">
        <v>243</v>
      </c>
      <c r="D114" s="117" t="s">
        <v>221</v>
      </c>
      <c r="E114" s="118" t="s">
        <v>173</v>
      </c>
      <c r="F114" s="130"/>
    </row>
    <row r="115" spans="1:6" s="1" customFormat="1" ht="24.6" x14ac:dyDescent="0.4">
      <c r="A115" s="115">
        <v>45777</v>
      </c>
      <c r="B115" s="116">
        <v>114.33</v>
      </c>
      <c r="C115" s="117" t="s">
        <v>244</v>
      </c>
      <c r="D115" s="117" t="s">
        <v>221</v>
      </c>
      <c r="E115" s="118" t="s">
        <v>173</v>
      </c>
      <c r="F115" s="130"/>
    </row>
    <row r="116" spans="1:6" s="1" customFormat="1" ht="24.6" x14ac:dyDescent="0.4">
      <c r="A116" s="115">
        <v>45777</v>
      </c>
      <c r="B116" s="116">
        <v>76.3</v>
      </c>
      <c r="C116" s="117" t="s">
        <v>245</v>
      </c>
      <c r="D116" s="117" t="s">
        <v>221</v>
      </c>
      <c r="E116" s="118" t="s">
        <v>193</v>
      </c>
      <c r="F116" s="130"/>
    </row>
    <row r="117" spans="1:6" s="1" customFormat="1" x14ac:dyDescent="0.4">
      <c r="A117" s="115">
        <v>45786</v>
      </c>
      <c r="B117" s="116">
        <v>22</v>
      </c>
      <c r="C117" s="117" t="s">
        <v>256</v>
      </c>
      <c r="D117" s="117" t="s">
        <v>192</v>
      </c>
      <c r="E117" s="118" t="s">
        <v>193</v>
      </c>
      <c r="F117" s="130"/>
    </row>
    <row r="118" spans="1:6" s="1" customFormat="1" ht="24.6" x14ac:dyDescent="0.4">
      <c r="A118" s="115">
        <v>45808</v>
      </c>
      <c r="B118" s="116">
        <v>502.99</v>
      </c>
      <c r="C118" s="117" t="s">
        <v>257</v>
      </c>
      <c r="D118" s="117" t="s">
        <v>191</v>
      </c>
      <c r="E118" s="118" t="s">
        <v>173</v>
      </c>
      <c r="F118" s="130"/>
    </row>
    <row r="119" spans="1:6" s="1" customFormat="1" ht="24.6" x14ac:dyDescent="0.4">
      <c r="A119" s="115">
        <v>45808</v>
      </c>
      <c r="B119" s="116">
        <v>347.99</v>
      </c>
      <c r="C119" s="117" t="s">
        <v>258</v>
      </c>
      <c r="D119" s="117" t="s">
        <v>191</v>
      </c>
      <c r="E119" s="118" t="s">
        <v>173</v>
      </c>
      <c r="F119" s="130"/>
    </row>
    <row r="120" spans="1:6" s="1" customFormat="1" x14ac:dyDescent="0.4">
      <c r="A120" s="115">
        <v>45808</v>
      </c>
      <c r="B120" s="116">
        <v>22</v>
      </c>
      <c r="C120" s="117" t="s">
        <v>259</v>
      </c>
      <c r="D120" s="117" t="s">
        <v>192</v>
      </c>
      <c r="E120" s="118" t="s">
        <v>193</v>
      </c>
      <c r="F120" s="130"/>
    </row>
    <row r="121" spans="1:6" s="1" customFormat="1" ht="24.6" x14ac:dyDescent="0.4">
      <c r="A121" s="115">
        <v>45808</v>
      </c>
      <c r="B121" s="116">
        <v>76.3</v>
      </c>
      <c r="C121" s="117" t="s">
        <v>269</v>
      </c>
      <c r="D121" s="117" t="s">
        <v>221</v>
      </c>
      <c r="E121" s="118" t="s">
        <v>193</v>
      </c>
      <c r="F121" s="130"/>
    </row>
    <row r="122" spans="1:6" s="1" customFormat="1" ht="24.6" x14ac:dyDescent="0.4">
      <c r="A122" s="115">
        <v>45808</v>
      </c>
      <c r="B122" s="116">
        <v>113.36</v>
      </c>
      <c r="C122" s="117" t="s">
        <v>261</v>
      </c>
      <c r="D122" s="117" t="s">
        <v>221</v>
      </c>
      <c r="E122" s="118" t="s">
        <v>173</v>
      </c>
      <c r="F122" s="130"/>
    </row>
    <row r="123" spans="1:6" s="1" customFormat="1" ht="24.6" x14ac:dyDescent="0.4">
      <c r="A123" s="115">
        <v>45808</v>
      </c>
      <c r="B123" s="116">
        <v>119.81</v>
      </c>
      <c r="C123" s="117" t="s">
        <v>262</v>
      </c>
      <c r="D123" s="117" t="s">
        <v>221</v>
      </c>
      <c r="E123" s="118" t="s">
        <v>173</v>
      </c>
      <c r="F123" s="130"/>
    </row>
    <row r="124" spans="1:6" s="1" customFormat="1" ht="24.6" x14ac:dyDescent="0.4">
      <c r="A124" s="115">
        <v>45808</v>
      </c>
      <c r="B124" s="116">
        <v>125.18</v>
      </c>
      <c r="C124" s="117" t="s">
        <v>263</v>
      </c>
      <c r="D124" s="117" t="s">
        <v>221</v>
      </c>
      <c r="E124" s="118" t="s">
        <v>173</v>
      </c>
      <c r="F124" s="130"/>
    </row>
    <row r="125" spans="1:6" s="1" customFormat="1" ht="24.6" x14ac:dyDescent="0.4">
      <c r="A125" s="115">
        <v>45808</v>
      </c>
      <c r="B125" s="116">
        <v>114.33</v>
      </c>
      <c r="C125" s="117" t="s">
        <v>264</v>
      </c>
      <c r="D125" s="117" t="s">
        <v>221</v>
      </c>
      <c r="E125" s="118" t="s">
        <v>173</v>
      </c>
      <c r="F125" s="130"/>
    </row>
    <row r="126" spans="1:6" s="1" customFormat="1" ht="24.6" x14ac:dyDescent="0.4">
      <c r="A126" s="115">
        <v>45808</v>
      </c>
      <c r="B126" s="116">
        <v>76.3</v>
      </c>
      <c r="C126" s="117" t="s">
        <v>265</v>
      </c>
      <c r="D126" s="117" t="s">
        <v>221</v>
      </c>
      <c r="E126" s="118" t="s">
        <v>173</v>
      </c>
      <c r="F126" s="130"/>
    </row>
    <row r="127" spans="1:6" s="1" customFormat="1" ht="24.6" x14ac:dyDescent="0.4">
      <c r="A127" s="115">
        <v>45808</v>
      </c>
      <c r="B127" s="116">
        <v>113.36</v>
      </c>
      <c r="C127" s="117" t="s">
        <v>266</v>
      </c>
      <c r="D127" s="117" t="s">
        <v>221</v>
      </c>
      <c r="E127" s="118" t="s">
        <v>173</v>
      </c>
      <c r="F127" s="130"/>
    </row>
    <row r="128" spans="1:6" s="1" customFormat="1" ht="24.6" x14ac:dyDescent="0.4">
      <c r="A128" s="115">
        <v>45808</v>
      </c>
      <c r="B128" s="116">
        <v>118.73</v>
      </c>
      <c r="C128" s="117" t="s">
        <v>267</v>
      </c>
      <c r="D128" s="117" t="s">
        <v>221</v>
      </c>
      <c r="E128" s="118" t="s">
        <v>173</v>
      </c>
      <c r="F128" s="130"/>
    </row>
    <row r="129" spans="1:6" s="1" customFormat="1" ht="24.6" x14ac:dyDescent="0.4">
      <c r="A129" s="115">
        <v>45808</v>
      </c>
      <c r="B129" s="116">
        <v>52.14</v>
      </c>
      <c r="C129" s="117" t="s">
        <v>272</v>
      </c>
      <c r="D129" s="117" t="s">
        <v>221</v>
      </c>
      <c r="E129" s="118" t="s">
        <v>193</v>
      </c>
      <c r="F129" s="130"/>
    </row>
    <row r="130" spans="1:6" s="1" customFormat="1" x14ac:dyDescent="0.4">
      <c r="A130" s="115">
        <v>45819</v>
      </c>
      <c r="B130" s="116">
        <v>22</v>
      </c>
      <c r="C130" s="117" t="s">
        <v>260</v>
      </c>
      <c r="D130" s="117" t="s">
        <v>192</v>
      </c>
      <c r="E130" s="118" t="s">
        <v>193</v>
      </c>
      <c r="F130" s="130"/>
    </row>
    <row r="131" spans="1:6" s="1" customFormat="1" x14ac:dyDescent="0.4">
      <c r="A131" s="115">
        <v>45833</v>
      </c>
      <c r="B131" s="116">
        <v>22</v>
      </c>
      <c r="C131" s="117" t="s">
        <v>304</v>
      </c>
      <c r="D131" s="117" t="s">
        <v>192</v>
      </c>
      <c r="E131" s="118" t="s">
        <v>193</v>
      </c>
      <c r="F131" s="130"/>
    </row>
    <row r="132" spans="1:6" s="1" customFormat="1" ht="24.6" x14ac:dyDescent="0.4">
      <c r="A132" s="115">
        <v>45817</v>
      </c>
      <c r="B132" s="116">
        <v>76.3</v>
      </c>
      <c r="C132" s="117" t="s">
        <v>674</v>
      </c>
      <c r="D132" s="117" t="s">
        <v>221</v>
      </c>
      <c r="E132" s="118" t="s">
        <v>193</v>
      </c>
      <c r="F132" s="130"/>
    </row>
    <row r="133" spans="1:6" s="1" customFormat="1" ht="24.6" x14ac:dyDescent="0.4">
      <c r="A133" s="115">
        <v>45817</v>
      </c>
      <c r="B133" s="116">
        <v>113.36</v>
      </c>
      <c r="C133" s="117" t="s">
        <v>675</v>
      </c>
      <c r="D133" s="117" t="s">
        <v>221</v>
      </c>
      <c r="E133" s="118" t="s">
        <v>173</v>
      </c>
      <c r="F133" s="130"/>
    </row>
    <row r="134" spans="1:6" s="1" customFormat="1" ht="24.6" x14ac:dyDescent="0.4">
      <c r="A134" s="115">
        <v>45819</v>
      </c>
      <c r="B134" s="116">
        <v>109.06</v>
      </c>
      <c r="C134" s="117" t="s">
        <v>676</v>
      </c>
      <c r="D134" s="117" t="s">
        <v>221</v>
      </c>
      <c r="E134" s="118" t="s">
        <v>173</v>
      </c>
      <c r="F134" s="130"/>
    </row>
    <row r="135" spans="1:6" s="1" customFormat="1" ht="24.6" x14ac:dyDescent="0.4">
      <c r="A135" s="115">
        <v>45819</v>
      </c>
      <c r="B135" s="116">
        <v>75.12</v>
      </c>
      <c r="C135" s="117" t="s">
        <v>677</v>
      </c>
      <c r="D135" s="117" t="s">
        <v>221</v>
      </c>
      <c r="E135" s="118" t="s">
        <v>193</v>
      </c>
      <c r="F135" s="130"/>
    </row>
    <row r="136" spans="1:6" s="1" customFormat="1" ht="24.6" x14ac:dyDescent="0.4">
      <c r="A136" s="115">
        <v>45837</v>
      </c>
      <c r="B136" s="116">
        <v>116.58</v>
      </c>
      <c r="C136" s="117" t="s">
        <v>678</v>
      </c>
      <c r="D136" s="117" t="s">
        <v>221</v>
      </c>
      <c r="E136" s="118" t="s">
        <v>173</v>
      </c>
      <c r="F136" s="130"/>
    </row>
    <row r="137" spans="1:6" s="1" customFormat="1" ht="24.6" x14ac:dyDescent="0.4">
      <c r="A137" s="115">
        <v>45833</v>
      </c>
      <c r="B137" s="116">
        <v>657.98</v>
      </c>
      <c r="C137" s="117" t="s">
        <v>673</v>
      </c>
      <c r="D137" s="117" t="s">
        <v>192</v>
      </c>
      <c r="E137" s="118" t="s">
        <v>173</v>
      </c>
      <c r="F137" s="130"/>
    </row>
    <row r="138" spans="1:6" s="1" customFormat="1" hidden="1" x14ac:dyDescent="0.4">
      <c r="A138" s="106"/>
      <c r="B138" s="107"/>
      <c r="C138" s="108"/>
      <c r="D138" s="108"/>
      <c r="E138" s="109"/>
      <c r="F138" s="130"/>
    </row>
    <row r="139" spans="1:6" ht="19.5" customHeight="1" x14ac:dyDescent="0.4">
      <c r="A139" s="69" t="s">
        <v>127</v>
      </c>
      <c r="B139" s="70">
        <f>SUM(B56:B138)</f>
        <v>13200.209999999997</v>
      </c>
      <c r="C139" s="126" t="str">
        <f>IF(SUBTOTAL(3,B56:B138)=SUBTOTAL(103,B56:B138),'Summary and sign-off'!$A$48,'Summary and sign-off'!$A$49)</f>
        <v>Check - there are no hidden rows with data</v>
      </c>
      <c r="D139" s="184" t="str">
        <f>IF('Summary and sign-off'!F56='Summary and sign-off'!F54,'Summary and sign-off'!A51,'Summary and sign-off'!A50)</f>
        <v>Check - each entry provides sufficient information</v>
      </c>
      <c r="E139" s="184"/>
      <c r="F139" s="132"/>
    </row>
    <row r="140" spans="1:6" ht="10.5" customHeight="1" x14ac:dyDescent="0.4">
      <c r="A140" s="16"/>
      <c r="B140" s="18"/>
      <c r="C140" s="16"/>
      <c r="D140" s="16"/>
      <c r="E140" s="16"/>
      <c r="F140" s="132"/>
    </row>
    <row r="141" spans="1:6" ht="24.75" customHeight="1" x14ac:dyDescent="0.4">
      <c r="A141" s="186" t="s">
        <v>128</v>
      </c>
      <c r="B141" s="186"/>
      <c r="C141" s="186"/>
      <c r="D141" s="186"/>
      <c r="E141" s="186"/>
      <c r="F141" s="132"/>
    </row>
    <row r="142" spans="1:6" ht="27" customHeight="1" x14ac:dyDescent="0.4">
      <c r="A142" s="23" t="s">
        <v>119</v>
      </c>
      <c r="B142" s="23" t="s">
        <v>63</v>
      </c>
      <c r="C142" s="23" t="s">
        <v>129</v>
      </c>
      <c r="D142" s="23" t="s">
        <v>130</v>
      </c>
      <c r="E142" s="23" t="s">
        <v>123</v>
      </c>
      <c r="F142" s="132"/>
    </row>
    <row r="143" spans="1:6" s="1" customFormat="1" x14ac:dyDescent="0.4">
      <c r="A143" s="115">
        <v>45525</v>
      </c>
      <c r="B143" s="116">
        <v>6.65</v>
      </c>
      <c r="C143" s="117" t="s">
        <v>211</v>
      </c>
      <c r="D143" s="117" t="s">
        <v>209</v>
      </c>
      <c r="E143" s="118" t="s">
        <v>210</v>
      </c>
      <c r="F143" s="130"/>
    </row>
    <row r="144" spans="1:6" s="1" customFormat="1" x14ac:dyDescent="0.4">
      <c r="A144" s="115">
        <v>45525</v>
      </c>
      <c r="B144" s="116">
        <v>6.65</v>
      </c>
      <c r="C144" s="117" t="s">
        <v>212</v>
      </c>
      <c r="D144" s="117" t="s">
        <v>209</v>
      </c>
      <c r="E144" s="118" t="s">
        <v>210</v>
      </c>
      <c r="F144" s="130"/>
    </row>
    <row r="145" spans="1:6" s="1" customFormat="1" x14ac:dyDescent="0.4">
      <c r="A145" s="115">
        <v>45525</v>
      </c>
      <c r="B145" s="116">
        <v>6.65</v>
      </c>
      <c r="C145" s="117" t="s">
        <v>213</v>
      </c>
      <c r="D145" s="117" t="s">
        <v>209</v>
      </c>
      <c r="E145" s="118" t="s">
        <v>210</v>
      </c>
      <c r="F145" s="130"/>
    </row>
    <row r="146" spans="1:6" s="1" customFormat="1" x14ac:dyDescent="0.4">
      <c r="A146" s="115">
        <v>45525</v>
      </c>
      <c r="B146" s="116">
        <v>6.65</v>
      </c>
      <c r="C146" s="117" t="s">
        <v>214</v>
      </c>
      <c r="D146" s="117" t="s">
        <v>209</v>
      </c>
      <c r="E146" s="118" t="s">
        <v>210</v>
      </c>
      <c r="F146" s="130"/>
    </row>
    <row r="147" spans="1:6" s="1" customFormat="1" x14ac:dyDescent="0.4">
      <c r="A147" s="115">
        <v>45525</v>
      </c>
      <c r="B147" s="116">
        <v>6.65</v>
      </c>
      <c r="C147" s="117" t="s">
        <v>215</v>
      </c>
      <c r="D147" s="117" t="s">
        <v>209</v>
      </c>
      <c r="E147" s="118" t="s">
        <v>210</v>
      </c>
      <c r="F147" s="130"/>
    </row>
    <row r="148" spans="1:6" s="1" customFormat="1" x14ac:dyDescent="0.4">
      <c r="A148" s="115">
        <v>45637</v>
      </c>
      <c r="B148" s="116">
        <v>7.28</v>
      </c>
      <c r="C148" s="117" t="s">
        <v>216</v>
      </c>
      <c r="D148" s="117" t="s">
        <v>209</v>
      </c>
      <c r="E148" s="118" t="s">
        <v>210</v>
      </c>
      <c r="F148" s="130"/>
    </row>
    <row r="149" spans="1:6" s="1" customFormat="1" x14ac:dyDescent="0.4">
      <c r="A149" s="115">
        <v>45637</v>
      </c>
      <c r="B149" s="116">
        <v>7.28</v>
      </c>
      <c r="C149" s="117" t="s">
        <v>217</v>
      </c>
      <c r="D149" s="117" t="s">
        <v>209</v>
      </c>
      <c r="E149" s="118" t="s">
        <v>210</v>
      </c>
      <c r="F149" s="130"/>
    </row>
    <row r="150" spans="1:6" s="1" customFormat="1" x14ac:dyDescent="0.4">
      <c r="A150" s="115">
        <v>45637</v>
      </c>
      <c r="B150" s="116">
        <v>7.28</v>
      </c>
      <c r="C150" s="117" t="s">
        <v>218</v>
      </c>
      <c r="D150" s="117" t="s">
        <v>209</v>
      </c>
      <c r="E150" s="118" t="s">
        <v>210</v>
      </c>
      <c r="F150" s="130"/>
    </row>
    <row r="151" spans="1:6" s="1" customFormat="1" x14ac:dyDescent="0.4">
      <c r="A151" s="115">
        <v>45637</v>
      </c>
      <c r="B151" s="116">
        <v>14.56</v>
      </c>
      <c r="C151" s="117" t="s">
        <v>219</v>
      </c>
      <c r="D151" s="117" t="s">
        <v>209</v>
      </c>
      <c r="E151" s="118" t="s">
        <v>210</v>
      </c>
      <c r="F151" s="130"/>
    </row>
    <row r="152" spans="1:6" s="1" customFormat="1" x14ac:dyDescent="0.4">
      <c r="A152" s="115">
        <v>45637</v>
      </c>
      <c r="B152" s="116">
        <v>14.56</v>
      </c>
      <c r="C152" s="117" t="s">
        <v>220</v>
      </c>
      <c r="D152" s="117" t="s">
        <v>209</v>
      </c>
      <c r="E152" s="118" t="s">
        <v>210</v>
      </c>
      <c r="F152" s="130"/>
    </row>
    <row r="153" spans="1:6" s="1" customFormat="1" x14ac:dyDescent="0.4">
      <c r="A153" s="115">
        <v>45777</v>
      </c>
      <c r="B153" s="116">
        <v>48.73</v>
      </c>
      <c r="C153" s="117" t="s">
        <v>248</v>
      </c>
      <c r="D153" s="117" t="s">
        <v>249</v>
      </c>
      <c r="E153" s="118" t="s">
        <v>210</v>
      </c>
      <c r="F153" s="130"/>
    </row>
    <row r="154" spans="1:6" s="1" customFormat="1" x14ac:dyDescent="0.4">
      <c r="A154" s="115">
        <v>45626</v>
      </c>
      <c r="B154" s="116">
        <v>40.92</v>
      </c>
      <c r="C154" s="117" t="s">
        <v>250</v>
      </c>
      <c r="D154" s="117" t="s">
        <v>249</v>
      </c>
      <c r="E154" s="118" t="s">
        <v>210</v>
      </c>
      <c r="F154" s="130"/>
    </row>
    <row r="155" spans="1:6" s="1" customFormat="1" x14ac:dyDescent="0.4">
      <c r="A155" s="115">
        <v>45554</v>
      </c>
      <c r="B155" s="116">
        <v>43.23</v>
      </c>
      <c r="C155" s="117" t="s">
        <v>251</v>
      </c>
      <c r="D155" s="117" t="s">
        <v>249</v>
      </c>
      <c r="E155" s="118" t="s">
        <v>210</v>
      </c>
      <c r="F155" s="130"/>
    </row>
    <row r="156" spans="1:6" s="1" customFormat="1" x14ac:dyDescent="0.4">
      <c r="A156" s="115">
        <v>45554</v>
      </c>
      <c r="B156" s="116">
        <v>53.9</v>
      </c>
      <c r="C156" s="117" t="s">
        <v>252</v>
      </c>
      <c r="D156" s="117" t="s">
        <v>249</v>
      </c>
      <c r="E156" s="118" t="s">
        <v>210</v>
      </c>
      <c r="F156" s="130"/>
    </row>
    <row r="157" spans="1:6" s="1" customFormat="1" ht="24.6" x14ac:dyDescent="0.4">
      <c r="A157" s="115">
        <v>45504</v>
      </c>
      <c r="B157" s="116">
        <v>47.2</v>
      </c>
      <c r="C157" s="117" t="s">
        <v>254</v>
      </c>
      <c r="D157" s="117" t="s">
        <v>249</v>
      </c>
      <c r="E157" s="118" t="s">
        <v>210</v>
      </c>
      <c r="F157" s="130"/>
    </row>
    <row r="158" spans="1:6" s="1" customFormat="1" ht="24.6" x14ac:dyDescent="0.4">
      <c r="A158" s="115">
        <v>45504</v>
      </c>
      <c r="B158" s="116">
        <v>46.8</v>
      </c>
      <c r="C158" s="117" t="s">
        <v>255</v>
      </c>
      <c r="D158" s="117" t="s">
        <v>249</v>
      </c>
      <c r="E158" s="118" t="s">
        <v>210</v>
      </c>
      <c r="F158" s="130"/>
    </row>
    <row r="159" spans="1:6" s="1" customFormat="1" ht="16.5" customHeight="1" x14ac:dyDescent="0.4">
      <c r="A159" s="115">
        <v>45504</v>
      </c>
      <c r="B159" s="116">
        <v>46.61</v>
      </c>
      <c r="C159" s="117" t="s">
        <v>253</v>
      </c>
      <c r="D159" s="117" t="s">
        <v>249</v>
      </c>
      <c r="E159" s="118" t="s">
        <v>210</v>
      </c>
      <c r="F159" s="130"/>
    </row>
    <row r="160" spans="1:6" s="1" customFormat="1" x14ac:dyDescent="0.4">
      <c r="A160" s="115">
        <v>45504</v>
      </c>
      <c r="B160" s="116">
        <v>35.81</v>
      </c>
      <c r="C160" s="117" t="s">
        <v>253</v>
      </c>
      <c r="D160" s="117" t="s">
        <v>249</v>
      </c>
      <c r="E160" s="118" t="s">
        <v>210</v>
      </c>
      <c r="F160" s="130"/>
    </row>
    <row r="161" spans="1:6" s="1" customFormat="1" x14ac:dyDescent="0.4">
      <c r="A161" s="115">
        <v>45777</v>
      </c>
      <c r="B161" s="116">
        <v>60.2</v>
      </c>
      <c r="C161" s="117" t="s">
        <v>270</v>
      </c>
      <c r="D161" s="117" t="s">
        <v>221</v>
      </c>
      <c r="E161" s="118" t="s">
        <v>193</v>
      </c>
      <c r="F161" s="130"/>
    </row>
    <row r="162" spans="1:6" s="1" customFormat="1" x14ac:dyDescent="0.4">
      <c r="A162" s="115">
        <v>45747</v>
      </c>
      <c r="B162" s="116">
        <v>58.59</v>
      </c>
      <c r="C162" s="117" t="s">
        <v>271</v>
      </c>
      <c r="D162" s="117" t="s">
        <v>221</v>
      </c>
      <c r="E162" s="118" t="s">
        <v>193</v>
      </c>
      <c r="F162" s="130"/>
    </row>
    <row r="163" spans="1:6" s="1" customFormat="1" ht="24.6" x14ac:dyDescent="0.4">
      <c r="A163" s="115">
        <v>45808</v>
      </c>
      <c r="B163" s="116">
        <v>42.02</v>
      </c>
      <c r="C163" s="117" t="s">
        <v>274</v>
      </c>
      <c r="D163" s="117" t="s">
        <v>221</v>
      </c>
      <c r="E163" s="118" t="s">
        <v>193</v>
      </c>
      <c r="F163" s="130"/>
    </row>
    <row r="164" spans="1:6" s="1" customFormat="1" ht="24.6" x14ac:dyDescent="0.4">
      <c r="A164" s="115">
        <v>45808</v>
      </c>
      <c r="B164" s="116">
        <v>59.29</v>
      </c>
      <c r="C164" s="117" t="s">
        <v>273</v>
      </c>
      <c r="D164" s="117" t="s">
        <v>221</v>
      </c>
      <c r="E164" s="118" t="s">
        <v>193</v>
      </c>
      <c r="F164" s="136"/>
    </row>
    <row r="165" spans="1:6" s="1" customFormat="1" x14ac:dyDescent="0.4">
      <c r="A165" s="115"/>
      <c r="B165" s="116"/>
      <c r="C165" s="117"/>
      <c r="D165" s="117"/>
      <c r="E165" s="118"/>
      <c r="F165" s="130"/>
    </row>
    <row r="166" spans="1:6" s="1" customFormat="1" x14ac:dyDescent="0.4">
      <c r="A166" s="115"/>
      <c r="B166" s="116"/>
      <c r="C166" s="117"/>
      <c r="D166" s="117"/>
      <c r="E166" s="118"/>
      <c r="F166" s="130"/>
    </row>
    <row r="167" spans="1:6" s="1" customFormat="1" hidden="1" x14ac:dyDescent="0.4">
      <c r="A167" s="92"/>
      <c r="B167" s="93"/>
      <c r="C167" s="94"/>
      <c r="D167" s="94"/>
      <c r="E167" s="95"/>
      <c r="F167" s="130"/>
    </row>
    <row r="168" spans="1:6" ht="19.5" customHeight="1" x14ac:dyDescent="0.4">
      <c r="A168" s="69" t="s">
        <v>131</v>
      </c>
      <c r="B168" s="70">
        <f>SUM(B143:B167)</f>
        <v>667.51</v>
      </c>
      <c r="C168" s="126" t="str">
        <f>IF(SUBTOTAL(3,B143:B167)=SUBTOTAL(103,B143:B167),'Summary and sign-off'!$A$48,'Summary and sign-off'!$A$49)</f>
        <v>Check - there are no hidden rows with data</v>
      </c>
      <c r="D168" s="184" t="str">
        <f>IF('Summary and sign-off'!F57='Summary and sign-off'!F54,'Summary and sign-off'!A51,'Summary and sign-off'!A50)</f>
        <v>Check - each entry provides sufficient information</v>
      </c>
      <c r="E168" s="184"/>
      <c r="F168" s="132"/>
    </row>
    <row r="169" spans="1:6" ht="10.5" customHeight="1" x14ac:dyDescent="0.4">
      <c r="A169" s="16"/>
      <c r="B169" s="55"/>
      <c r="C169" s="18"/>
      <c r="D169" s="16"/>
      <c r="E169" s="16"/>
      <c r="F169" s="132"/>
    </row>
    <row r="170" spans="1:6" ht="34.5" customHeight="1" x14ac:dyDescent="0.4">
      <c r="A170" s="29" t="s">
        <v>132</v>
      </c>
      <c r="B170" s="56">
        <f>B51+B139+B168</f>
        <v>22744.809999999998</v>
      </c>
      <c r="C170" s="30"/>
      <c r="D170" s="30"/>
      <c r="E170" s="30"/>
      <c r="F170" s="132"/>
    </row>
    <row r="171" spans="1:6" x14ac:dyDescent="0.4">
      <c r="A171" s="16"/>
      <c r="B171" s="18"/>
      <c r="C171" s="16"/>
      <c r="D171" s="16"/>
      <c r="E171" s="16"/>
      <c r="F171" s="132"/>
    </row>
    <row r="172" spans="1:6" x14ac:dyDescent="0.4">
      <c r="A172" s="17" t="s">
        <v>74</v>
      </c>
      <c r="B172" s="18"/>
      <c r="C172" s="16"/>
      <c r="D172" s="16"/>
      <c r="E172" s="16"/>
      <c r="F172" s="132"/>
    </row>
    <row r="173" spans="1:6" ht="12.6" customHeight="1" x14ac:dyDescent="0.4">
      <c r="A173" s="19" t="s">
        <v>133</v>
      </c>
      <c r="F173" s="132"/>
    </row>
    <row r="174" spans="1:6" ht="13" customHeight="1" x14ac:dyDescent="0.4">
      <c r="A174" s="19" t="s">
        <v>134</v>
      </c>
      <c r="B174" s="16"/>
      <c r="D174" s="16"/>
      <c r="F174" s="132"/>
    </row>
    <row r="175" spans="1:6" x14ac:dyDescent="0.4">
      <c r="A175" s="19" t="s">
        <v>135</v>
      </c>
      <c r="F175" s="132"/>
    </row>
    <row r="176" spans="1:6" x14ac:dyDescent="0.4">
      <c r="A176" s="19" t="s">
        <v>80</v>
      </c>
      <c r="B176" s="18"/>
      <c r="C176" s="16"/>
      <c r="D176" s="16"/>
      <c r="E176" s="16"/>
      <c r="F176" s="132"/>
    </row>
    <row r="177" spans="1:6" ht="13" customHeight="1" x14ac:dyDescent="0.4">
      <c r="A177" s="19" t="s">
        <v>136</v>
      </c>
      <c r="B177" s="16"/>
      <c r="D177" s="16"/>
      <c r="F177" s="132"/>
    </row>
    <row r="178" spans="1:6" x14ac:dyDescent="0.4">
      <c r="A178" s="19" t="s">
        <v>137</v>
      </c>
      <c r="F178" s="132"/>
    </row>
    <row r="179" spans="1:6" x14ac:dyDescent="0.4">
      <c r="A179" s="19" t="s">
        <v>138</v>
      </c>
      <c r="B179" s="19"/>
      <c r="C179" s="19"/>
      <c r="D179" s="19"/>
      <c r="F179" s="132"/>
    </row>
    <row r="180" spans="1:6" x14ac:dyDescent="0.4">
      <c r="A180" s="25"/>
      <c r="B180" s="16"/>
      <c r="C180" s="16"/>
      <c r="D180" s="16"/>
      <c r="E180" s="16"/>
      <c r="F180" s="132"/>
    </row>
    <row r="181" spans="1:6" hidden="1" x14ac:dyDescent="0.4">
      <c r="A181" s="25"/>
      <c r="B181" s="16"/>
      <c r="C181" s="16"/>
      <c r="D181" s="16"/>
      <c r="E181" s="16"/>
      <c r="F181" s="132"/>
    </row>
    <row r="182" spans="1:6" x14ac:dyDescent="0.4"/>
    <row r="183" spans="1:6" x14ac:dyDescent="0.4"/>
    <row r="184" spans="1:6" x14ac:dyDescent="0.4"/>
    <row r="185" spans="1:6" x14ac:dyDescent="0.4"/>
    <row r="186" spans="1:6" ht="12.75" hidden="1" customHeight="1" x14ac:dyDescent="0.4"/>
    <row r="187" spans="1:6" x14ac:dyDescent="0.4"/>
    <row r="188" spans="1:6" x14ac:dyDescent="0.4"/>
    <row r="189" spans="1:6" hidden="1" x14ac:dyDescent="0.4">
      <c r="A189" s="25"/>
      <c r="B189" s="16"/>
      <c r="C189" s="16"/>
      <c r="D189" s="16"/>
      <c r="E189" s="16"/>
      <c r="F189" s="132"/>
    </row>
    <row r="190" spans="1:6" hidden="1" x14ac:dyDescent="0.4">
      <c r="A190" s="25"/>
      <c r="B190" s="16"/>
      <c r="C190" s="16"/>
      <c r="D190" s="16"/>
      <c r="E190" s="16"/>
      <c r="F190" s="132"/>
    </row>
    <row r="191" spans="1:6" hidden="1" x14ac:dyDescent="0.4">
      <c r="A191" s="25"/>
      <c r="B191" s="16"/>
      <c r="C191" s="16"/>
      <c r="D191" s="16"/>
      <c r="E191" s="16"/>
      <c r="F191" s="132"/>
    </row>
    <row r="192" spans="1:6" hidden="1" x14ac:dyDescent="0.4">
      <c r="A192" s="25"/>
      <c r="B192" s="16"/>
      <c r="C192" s="16"/>
      <c r="D192" s="16"/>
      <c r="E192" s="16"/>
      <c r="F192" s="132"/>
    </row>
    <row r="193" spans="1:6" hidden="1" x14ac:dyDescent="0.4">
      <c r="A193" s="25"/>
      <c r="B193" s="16"/>
      <c r="C193" s="16"/>
      <c r="D193" s="16"/>
      <c r="E193" s="16"/>
      <c r="F193" s="132"/>
    </row>
    <row r="194" spans="1:6" x14ac:dyDescent="0.4"/>
    <row r="195" spans="1:6" x14ac:dyDescent="0.4"/>
    <row r="196" spans="1:6" x14ac:dyDescent="0.4"/>
    <row r="197" spans="1:6" x14ac:dyDescent="0.4"/>
    <row r="198" spans="1:6" x14ac:dyDescent="0.4"/>
    <row r="199" spans="1:6" x14ac:dyDescent="0.4"/>
    <row r="200" spans="1:6" x14ac:dyDescent="0.4"/>
    <row r="201" spans="1:6" x14ac:dyDescent="0.4"/>
    <row r="202" spans="1:6" x14ac:dyDescent="0.4"/>
    <row r="203" spans="1:6" x14ac:dyDescent="0.4"/>
    <row r="204" spans="1:6" x14ac:dyDescent="0.4"/>
    <row r="205" spans="1:6" x14ac:dyDescent="0.4"/>
    <row r="206" spans="1:6" x14ac:dyDescent="0.4"/>
    <row r="207" spans="1:6" x14ac:dyDescent="0.4"/>
    <row r="208" spans="1:6" x14ac:dyDescent="0.4"/>
    <row r="209" x14ac:dyDescent="0.4"/>
    <row r="210" x14ac:dyDescent="0.4"/>
    <row r="211" x14ac:dyDescent="0.4"/>
    <row r="212" x14ac:dyDescent="0.4"/>
    <row r="213" x14ac:dyDescent="0.4"/>
    <row r="214" x14ac:dyDescent="0.4"/>
    <row r="215" x14ac:dyDescent="0.4"/>
    <row r="216" x14ac:dyDescent="0.4"/>
    <row r="217" x14ac:dyDescent="0.4"/>
    <row r="218" x14ac:dyDescent="0.4"/>
    <row r="219" x14ac:dyDescent="0.4"/>
    <row r="220" x14ac:dyDescent="0.4"/>
    <row r="221" x14ac:dyDescent="0.4"/>
    <row r="222" x14ac:dyDescent="0.4"/>
    <row r="223" x14ac:dyDescent="0.4"/>
    <row r="224" x14ac:dyDescent="0.4"/>
    <row r="225" x14ac:dyDescent="0.4"/>
    <row r="226" x14ac:dyDescent="0.4"/>
    <row r="227" x14ac:dyDescent="0.4"/>
    <row r="228" x14ac:dyDescent="0.4"/>
    <row r="229" x14ac:dyDescent="0.4"/>
    <row r="230" x14ac:dyDescent="0.4"/>
    <row r="231" x14ac:dyDescent="0.4"/>
    <row r="232" x14ac:dyDescent="0.4"/>
    <row r="233" x14ac:dyDescent="0.4"/>
    <row r="234" x14ac:dyDescent="0.4"/>
    <row r="235" x14ac:dyDescent="0.4"/>
    <row r="236" x14ac:dyDescent="0.4"/>
    <row r="237" x14ac:dyDescent="0.4"/>
    <row r="238" x14ac:dyDescent="0.4"/>
    <row r="239" x14ac:dyDescent="0.4"/>
    <row r="240" x14ac:dyDescent="0.4"/>
    <row r="241" x14ac:dyDescent="0.4"/>
    <row r="242" x14ac:dyDescent="0.4"/>
    <row r="243" x14ac:dyDescent="0.4"/>
    <row r="244" x14ac:dyDescent="0.4"/>
    <row r="245" x14ac:dyDescent="0.4"/>
    <row r="246" x14ac:dyDescent="0.4"/>
    <row r="247" x14ac:dyDescent="0.4"/>
    <row r="248" x14ac:dyDescent="0.4"/>
    <row r="249" x14ac:dyDescent="0.4"/>
    <row r="250" x14ac:dyDescent="0.4"/>
    <row r="251" x14ac:dyDescent="0.4"/>
    <row r="252" x14ac:dyDescent="0.4"/>
    <row r="253" x14ac:dyDescent="0.4"/>
    <row r="254" x14ac:dyDescent="0.4"/>
    <row r="255" x14ac:dyDescent="0.4"/>
    <row r="256" x14ac:dyDescent="0.4"/>
    <row r="257" x14ac:dyDescent="0.4"/>
    <row r="258" x14ac:dyDescent="0.4"/>
    <row r="259" x14ac:dyDescent="0.4"/>
    <row r="260" x14ac:dyDescent="0.4"/>
    <row r="261" x14ac:dyDescent="0.4"/>
    <row r="262" x14ac:dyDescent="0.4"/>
    <row r="263" x14ac:dyDescent="0.4"/>
    <row r="264" x14ac:dyDescent="0.4"/>
    <row r="265" x14ac:dyDescent="0.4"/>
    <row r="266" x14ac:dyDescent="0.4"/>
    <row r="267" x14ac:dyDescent="0.4"/>
    <row r="268" x14ac:dyDescent="0.4"/>
    <row r="269" x14ac:dyDescent="0.4"/>
    <row r="270" x14ac:dyDescent="0.4"/>
    <row r="271" x14ac:dyDescent="0.4"/>
    <row r="272" x14ac:dyDescent="0.4"/>
    <row r="273" x14ac:dyDescent="0.4"/>
    <row r="274" x14ac:dyDescent="0.4"/>
    <row r="275" x14ac:dyDescent="0.4"/>
    <row r="276" x14ac:dyDescent="0.4"/>
    <row r="277" x14ac:dyDescent="0.4"/>
    <row r="278" x14ac:dyDescent="0.4"/>
    <row r="279" x14ac:dyDescent="0.4"/>
    <row r="280" x14ac:dyDescent="0.4"/>
    <row r="281" x14ac:dyDescent="0.4"/>
    <row r="282" x14ac:dyDescent="0.4"/>
    <row r="283" x14ac:dyDescent="0.4"/>
    <row r="284" x14ac:dyDescent="0.4"/>
    <row r="285" x14ac:dyDescent="0.4"/>
    <row r="286" x14ac:dyDescent="0.4"/>
    <row r="287" x14ac:dyDescent="0.4"/>
    <row r="288" x14ac:dyDescent="0.4"/>
    <row r="289" x14ac:dyDescent="0.4"/>
    <row r="290" x14ac:dyDescent="0.4"/>
    <row r="291" x14ac:dyDescent="0.4"/>
    <row r="292" x14ac:dyDescent="0.4"/>
    <row r="293" x14ac:dyDescent="0.4"/>
    <row r="294" x14ac:dyDescent="0.4"/>
    <row r="295" x14ac:dyDescent="0.4"/>
    <row r="296" x14ac:dyDescent="0.4"/>
    <row r="297" x14ac:dyDescent="0.4"/>
    <row r="298" x14ac:dyDescent="0.4"/>
    <row r="299" x14ac:dyDescent="0.4"/>
    <row r="300" x14ac:dyDescent="0.4"/>
    <row r="301" x14ac:dyDescent="0.4"/>
    <row r="302" x14ac:dyDescent="0.4"/>
    <row r="303" x14ac:dyDescent="0.4"/>
    <row r="304" x14ac:dyDescent="0.4"/>
    <row r="305" x14ac:dyDescent="0.4"/>
    <row r="306" x14ac:dyDescent="0.4"/>
    <row r="307" x14ac:dyDescent="0.4"/>
    <row r="308" x14ac:dyDescent="0.4"/>
    <row r="309" x14ac:dyDescent="0.4"/>
    <row r="310" x14ac:dyDescent="0.4"/>
    <row r="311" x14ac:dyDescent="0.4"/>
    <row r="312" x14ac:dyDescent="0.4"/>
    <row r="313" x14ac:dyDescent="0.4"/>
    <row r="314" x14ac:dyDescent="0.4"/>
    <row r="315" x14ac:dyDescent="0.4"/>
    <row r="316" x14ac:dyDescent="0.4"/>
    <row r="317" x14ac:dyDescent="0.4"/>
    <row r="318" x14ac:dyDescent="0.4"/>
    <row r="319" x14ac:dyDescent="0.4"/>
    <row r="320" x14ac:dyDescent="0.4"/>
    <row r="321" x14ac:dyDescent="0.4"/>
    <row r="322" x14ac:dyDescent="0.4"/>
    <row r="323" x14ac:dyDescent="0.4"/>
    <row r="324" x14ac:dyDescent="0.4"/>
    <row r="325" x14ac:dyDescent="0.4"/>
    <row r="326" x14ac:dyDescent="0.4"/>
    <row r="327" x14ac:dyDescent="0.4"/>
    <row r="328" x14ac:dyDescent="0.4"/>
    <row r="329" x14ac:dyDescent="0.4"/>
    <row r="330" x14ac:dyDescent="0.4"/>
    <row r="331" x14ac:dyDescent="0.4"/>
    <row r="332" x14ac:dyDescent="0.4"/>
    <row r="333" x14ac:dyDescent="0.4"/>
    <row r="334" x14ac:dyDescent="0.4"/>
    <row r="335" x14ac:dyDescent="0.4"/>
    <row r="336" x14ac:dyDescent="0.4"/>
    <row r="337" x14ac:dyDescent="0.4"/>
    <row r="338" x14ac:dyDescent="0.4"/>
    <row r="339" x14ac:dyDescent="0.4"/>
    <row r="340" x14ac:dyDescent="0.4"/>
    <row r="341" x14ac:dyDescent="0.4"/>
    <row r="342" x14ac:dyDescent="0.4"/>
    <row r="343" x14ac:dyDescent="0.4"/>
    <row r="344" x14ac:dyDescent="0.4"/>
    <row r="345" x14ac:dyDescent="0.4"/>
    <row r="346" x14ac:dyDescent="0.4"/>
    <row r="347" x14ac:dyDescent="0.4"/>
    <row r="348" x14ac:dyDescent="0.4"/>
    <row r="349" x14ac:dyDescent="0.4"/>
    <row r="350" x14ac:dyDescent="0.4"/>
    <row r="351" x14ac:dyDescent="0.4"/>
    <row r="352" x14ac:dyDescent="0.4"/>
    <row r="353" x14ac:dyDescent="0.4"/>
    <row r="354" x14ac:dyDescent="0.4"/>
    <row r="355" x14ac:dyDescent="0.4"/>
    <row r="356" x14ac:dyDescent="0.4"/>
    <row r="357" x14ac:dyDescent="0.4"/>
    <row r="358" x14ac:dyDescent="0.4"/>
    <row r="359" x14ac:dyDescent="0.4"/>
    <row r="360" x14ac:dyDescent="0.4"/>
    <row r="361" x14ac:dyDescent="0.4"/>
    <row r="362" x14ac:dyDescent="0.4"/>
    <row r="363" x14ac:dyDescent="0.4"/>
    <row r="364" x14ac:dyDescent="0.4"/>
    <row r="365" x14ac:dyDescent="0.4"/>
    <row r="366" x14ac:dyDescent="0.4"/>
    <row r="367" x14ac:dyDescent="0.4"/>
    <row r="368" x14ac:dyDescent="0.4"/>
    <row r="369" x14ac:dyDescent="0.4"/>
    <row r="370" x14ac:dyDescent="0.4"/>
    <row r="371" x14ac:dyDescent="0.4"/>
    <row r="372" x14ac:dyDescent="0.4"/>
    <row r="373" x14ac:dyDescent="0.4"/>
    <row r="374" x14ac:dyDescent="0.4"/>
    <row r="375" x14ac:dyDescent="0.4"/>
    <row r="376" x14ac:dyDescent="0.4"/>
    <row r="377" x14ac:dyDescent="0.4"/>
    <row r="378" x14ac:dyDescent="0.4"/>
    <row r="379" x14ac:dyDescent="0.4"/>
    <row r="380" x14ac:dyDescent="0.4"/>
    <row r="381" x14ac:dyDescent="0.4"/>
    <row r="382" x14ac:dyDescent="0.4"/>
    <row r="383" x14ac:dyDescent="0.4"/>
    <row r="384" x14ac:dyDescent="0.4"/>
    <row r="385" x14ac:dyDescent="0.4"/>
    <row r="386" x14ac:dyDescent="0.4"/>
    <row r="387" x14ac:dyDescent="0.4"/>
    <row r="388" x14ac:dyDescent="0.4"/>
    <row r="389" x14ac:dyDescent="0.4"/>
    <row r="390" x14ac:dyDescent="0.4"/>
    <row r="391" x14ac:dyDescent="0.4"/>
    <row r="392" x14ac:dyDescent="0.4"/>
    <row r="393" x14ac:dyDescent="0.4"/>
    <row r="394" x14ac:dyDescent="0.4"/>
    <row r="395" x14ac:dyDescent="0.4"/>
    <row r="396" x14ac:dyDescent="0.4"/>
    <row r="397" x14ac:dyDescent="0.4"/>
    <row r="398" x14ac:dyDescent="0.4"/>
    <row r="399" x14ac:dyDescent="0.4"/>
    <row r="400" x14ac:dyDescent="0.4"/>
    <row r="401" x14ac:dyDescent="0.4"/>
    <row r="402" x14ac:dyDescent="0.4"/>
    <row r="403" x14ac:dyDescent="0.4"/>
    <row r="404" x14ac:dyDescent="0.4"/>
  </sheetData>
  <sheetProtection sheet="1" formatCells="0" formatRows="0" insertColumns="0" insertRows="0" deleteRows="0"/>
  <mergeCells count="15">
    <mergeCell ref="B7:E7"/>
    <mergeCell ref="B5:E5"/>
    <mergeCell ref="D168:E168"/>
    <mergeCell ref="A1:E1"/>
    <mergeCell ref="A53:E53"/>
    <mergeCell ref="A141:E141"/>
    <mergeCell ref="B2:E2"/>
    <mergeCell ref="B3:E3"/>
    <mergeCell ref="B4:E4"/>
    <mergeCell ref="A8:E8"/>
    <mergeCell ref="A9:E9"/>
    <mergeCell ref="B6:E6"/>
    <mergeCell ref="D51:E51"/>
    <mergeCell ref="D139:E139"/>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50 A143 A167 A138 A55:A57 A64:A65 A68:A112 A13:A27"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42 A54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4:A166 A25 A28:A49 A99:A100 A58:A67 A73:A80 A90:A96 A102:A106 A130 A113:A126 A12:A22"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B143:B167 B138 B55:B136 B12:B50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90" zoomScaleNormal="90" workbookViewId="0">
      <selection activeCell="A11" sqref="A11:XFD11"/>
    </sheetView>
  </sheetViews>
  <sheetFormatPr defaultColWidth="0" defaultRowHeight="12.3" zeroHeight="1" x14ac:dyDescent="0.4"/>
  <cols>
    <col min="1" max="1" width="35.71875" customWidth="1"/>
    <col min="2" max="2" width="14.27734375" customWidth="1"/>
    <col min="3" max="3" width="71.38671875" customWidth="1"/>
    <col min="4" max="4" width="50" customWidth="1"/>
    <col min="5" max="5" width="21.38671875" customWidth="1"/>
    <col min="6" max="6" width="39.27734375" customWidth="1"/>
    <col min="7" max="10" width="9.109375" hidden="1" customWidth="1"/>
    <col min="11" max="13" width="0" hidden="1" customWidth="1"/>
  </cols>
  <sheetData>
    <row r="1" spans="1:6" ht="26.25" customHeight="1" x14ac:dyDescent="0.4">
      <c r="A1" s="185" t="s">
        <v>110</v>
      </c>
      <c r="B1" s="185"/>
      <c r="C1" s="185"/>
      <c r="D1" s="185"/>
      <c r="E1" s="185"/>
    </row>
    <row r="2" spans="1:6" ht="21" customHeight="1" x14ac:dyDescent="0.4">
      <c r="A2" s="2" t="s">
        <v>111</v>
      </c>
      <c r="B2" s="183" t="str">
        <f>'Summary and sign-off'!B2:F2</f>
        <v xml:space="preserve">Health Research Council of New Zealand </v>
      </c>
      <c r="C2" s="183"/>
      <c r="D2" s="183"/>
      <c r="E2" s="183"/>
    </row>
    <row r="3" spans="1:6" ht="30" x14ac:dyDescent="0.4">
      <c r="A3" s="2" t="s">
        <v>112</v>
      </c>
      <c r="B3" s="183" t="str">
        <f>'Summary and sign-off'!B3:F3</f>
        <v xml:space="preserve">Professor Sunny Collings </v>
      </c>
      <c r="C3" s="183"/>
      <c r="D3" s="183"/>
      <c r="E3" s="183"/>
    </row>
    <row r="4" spans="1:6" ht="21" customHeight="1" x14ac:dyDescent="0.4">
      <c r="A4" s="2" t="s">
        <v>113</v>
      </c>
      <c r="B4" s="183">
        <f>'Summary and sign-off'!B4:F4</f>
        <v>45474</v>
      </c>
      <c r="C4" s="183"/>
      <c r="D4" s="183"/>
      <c r="E4" s="183"/>
    </row>
    <row r="5" spans="1:6" ht="21" customHeight="1" x14ac:dyDescent="0.4">
      <c r="A5" s="2" t="s">
        <v>114</v>
      </c>
      <c r="B5" s="183">
        <f>'Summary and sign-off'!B5:F5</f>
        <v>45838</v>
      </c>
      <c r="C5" s="183"/>
      <c r="D5" s="183"/>
      <c r="E5" s="183"/>
    </row>
    <row r="6" spans="1:6" ht="21" customHeight="1" x14ac:dyDescent="0.4">
      <c r="A6" s="2" t="s">
        <v>115</v>
      </c>
      <c r="B6" s="178" t="s">
        <v>81</v>
      </c>
      <c r="C6" s="178"/>
      <c r="D6" s="178"/>
      <c r="E6" s="178"/>
    </row>
    <row r="7" spans="1:6" ht="21" customHeight="1" x14ac:dyDescent="0.4">
      <c r="A7" s="2" t="s">
        <v>56</v>
      </c>
      <c r="B7" s="178" t="s">
        <v>84</v>
      </c>
      <c r="C7" s="178"/>
      <c r="D7" s="178"/>
      <c r="E7" s="178"/>
    </row>
    <row r="8" spans="1:6" ht="35.25" customHeight="1" x14ac:dyDescent="0.5">
      <c r="A8" s="194" t="s">
        <v>139</v>
      </c>
      <c r="B8" s="194"/>
      <c r="C8" s="195"/>
      <c r="D8" s="195"/>
      <c r="E8" s="195"/>
      <c r="F8" s="26"/>
    </row>
    <row r="9" spans="1:6" ht="35.25" customHeight="1" x14ac:dyDescent="0.5">
      <c r="A9" s="192" t="s">
        <v>140</v>
      </c>
      <c r="B9" s="193"/>
      <c r="C9" s="193"/>
      <c r="D9" s="193"/>
      <c r="E9" s="193"/>
      <c r="F9" s="26"/>
    </row>
    <row r="10" spans="1:6" ht="27" customHeight="1" x14ac:dyDescent="0.4">
      <c r="A10" s="23" t="s">
        <v>141</v>
      </c>
      <c r="B10" s="23" t="s">
        <v>63</v>
      </c>
      <c r="C10" s="23" t="s">
        <v>142</v>
      </c>
      <c r="D10" s="23" t="s">
        <v>143</v>
      </c>
      <c r="E10" s="23" t="s">
        <v>123</v>
      </c>
      <c r="F10" s="19"/>
    </row>
    <row r="11" spans="1:6" s="1" customFormat="1" x14ac:dyDescent="0.4">
      <c r="A11" s="119"/>
      <c r="B11" s="116"/>
      <c r="C11" s="120"/>
      <c r="D11" s="120"/>
      <c r="E11" s="121"/>
      <c r="F11" s="131"/>
    </row>
    <row r="12" spans="1:6" s="1" customFormat="1" x14ac:dyDescent="0.4">
      <c r="A12" s="115"/>
      <c r="B12" s="116"/>
      <c r="C12" s="120"/>
      <c r="D12" s="120"/>
      <c r="E12" s="121"/>
    </row>
    <row r="13" spans="1:6" s="1" customFormat="1" x14ac:dyDescent="0.4">
      <c r="A13" s="115"/>
      <c r="B13" s="116"/>
      <c r="C13" s="120"/>
      <c r="D13" s="120"/>
      <c r="E13" s="121"/>
    </row>
    <row r="14" spans="1:6" s="1" customFormat="1" x14ac:dyDescent="0.4">
      <c r="A14" s="115"/>
      <c r="B14" s="116"/>
      <c r="C14" s="120"/>
      <c r="D14" s="120"/>
      <c r="E14" s="121"/>
    </row>
    <row r="15" spans="1:6" s="1" customFormat="1" x14ac:dyDescent="0.4">
      <c r="A15" s="115"/>
      <c r="B15" s="116"/>
      <c r="C15" s="120"/>
      <c r="D15" s="120"/>
      <c r="E15" s="121"/>
    </row>
    <row r="16" spans="1:6" s="1" customFormat="1" x14ac:dyDescent="0.4">
      <c r="A16" s="115"/>
      <c r="B16" s="116"/>
      <c r="C16" s="120"/>
      <c r="D16" s="120"/>
      <c r="E16" s="121"/>
    </row>
    <row r="17" spans="1:6" s="1" customFormat="1" x14ac:dyDescent="0.4">
      <c r="A17" s="115"/>
      <c r="B17" s="116"/>
      <c r="C17" s="120"/>
      <c r="D17" s="120"/>
      <c r="E17" s="121"/>
    </row>
    <row r="18" spans="1:6" s="1" customFormat="1" x14ac:dyDescent="0.4">
      <c r="A18" s="115"/>
      <c r="B18" s="116"/>
      <c r="C18" s="120"/>
      <c r="D18" s="120"/>
      <c r="E18" s="121"/>
    </row>
    <row r="19" spans="1:6" s="1" customFormat="1" x14ac:dyDescent="0.4">
      <c r="A19" s="115"/>
      <c r="B19" s="116"/>
      <c r="C19" s="120"/>
      <c r="D19" s="120"/>
      <c r="E19" s="121"/>
    </row>
    <row r="20" spans="1:6" s="1" customFormat="1" x14ac:dyDescent="0.4">
      <c r="A20" s="115"/>
      <c r="B20" s="116"/>
      <c r="C20" s="120"/>
      <c r="D20" s="120"/>
      <c r="E20" s="121"/>
    </row>
    <row r="21" spans="1:6" s="1" customFormat="1" x14ac:dyDescent="0.4">
      <c r="A21" s="115"/>
      <c r="B21" s="116"/>
      <c r="C21" s="120"/>
      <c r="D21" s="120"/>
      <c r="E21" s="121"/>
    </row>
    <row r="22" spans="1:6" s="1" customFormat="1" x14ac:dyDescent="0.4">
      <c r="A22" s="119"/>
      <c r="B22" s="116"/>
      <c r="C22" s="120"/>
      <c r="D22" s="120"/>
      <c r="E22" s="121"/>
    </row>
    <row r="23" spans="1:6" s="1" customFormat="1" x14ac:dyDescent="0.4">
      <c r="A23" s="119"/>
      <c r="B23" s="116"/>
      <c r="C23" s="120"/>
      <c r="D23" s="120"/>
      <c r="E23" s="121"/>
    </row>
    <row r="24" spans="1:6" s="1" customFormat="1" ht="11.25" hidden="1" customHeight="1" x14ac:dyDescent="0.4">
      <c r="A24" s="96"/>
      <c r="B24" s="93"/>
      <c r="C24" s="97"/>
      <c r="D24" s="97"/>
      <c r="E24" s="98"/>
    </row>
    <row r="25" spans="1:6" ht="34.5" customHeight="1" x14ac:dyDescent="0.4">
      <c r="A25" s="51" t="s">
        <v>144</v>
      </c>
      <c r="B25" s="60">
        <f>SUM(B11:B24)</f>
        <v>0</v>
      </c>
      <c r="C25" s="68" t="str">
        <f>IF(SUBTOTAL(3,B11:B24)=SUBTOTAL(103,B11:B24),'Summary and sign-off'!$A$48,'Summary and sign-off'!$A$49)</f>
        <v>Check - there are no hidden rows with data</v>
      </c>
      <c r="D25" s="184" t="str">
        <f>IF('Summary and sign-off'!F58='Summary and sign-off'!F54,'Summary and sign-off'!A51,'Summary and sign-off'!A50)</f>
        <v>Check - each entry provides sufficient information</v>
      </c>
      <c r="E25" s="184"/>
      <c r="F25" s="1"/>
    </row>
    <row r="26" spans="1:6" x14ac:dyDescent="0.4">
      <c r="A26" s="17"/>
      <c r="B26" s="16"/>
      <c r="C26" s="16"/>
      <c r="D26" s="16"/>
      <c r="E26" s="16"/>
    </row>
    <row r="27" spans="1:6" x14ac:dyDescent="0.4">
      <c r="A27" s="17" t="s">
        <v>74</v>
      </c>
      <c r="B27" s="18"/>
      <c r="C27" s="16"/>
      <c r="D27" s="16"/>
      <c r="E27" s="16"/>
    </row>
    <row r="28" spans="1:6" ht="12.75" customHeight="1" x14ac:dyDescent="0.4">
      <c r="A28" s="19" t="s">
        <v>145</v>
      </c>
      <c r="B28" s="19"/>
      <c r="C28" s="19"/>
      <c r="D28" s="19"/>
      <c r="E28" s="19"/>
    </row>
    <row r="29" spans="1:6" x14ac:dyDescent="0.4">
      <c r="A29" s="19" t="s">
        <v>146</v>
      </c>
      <c r="B29" s="19"/>
      <c r="C29" s="27"/>
      <c r="D29" s="27"/>
      <c r="E29" s="27"/>
    </row>
    <row r="30" spans="1:6" x14ac:dyDescent="0.4">
      <c r="A30" s="19" t="s">
        <v>80</v>
      </c>
      <c r="B30" s="18"/>
      <c r="C30" s="16"/>
      <c r="D30" s="16"/>
      <c r="E30" s="16"/>
      <c r="F30" s="16"/>
    </row>
    <row r="31" spans="1:6" x14ac:dyDescent="0.4">
      <c r="A31" s="19" t="s">
        <v>147</v>
      </c>
      <c r="B31" s="19"/>
      <c r="C31" s="27"/>
      <c r="D31" s="27"/>
      <c r="E31" s="27"/>
    </row>
    <row r="32" spans="1:6" ht="12.75" customHeight="1" x14ac:dyDescent="0.4">
      <c r="A32" s="19" t="s">
        <v>148</v>
      </c>
      <c r="B32" s="19"/>
      <c r="C32" s="21"/>
      <c r="D32" s="21"/>
      <c r="E32" s="21"/>
    </row>
    <row r="33" spans="1:5" x14ac:dyDescent="0.4">
      <c r="A33" s="16"/>
      <c r="B33" s="16"/>
      <c r="C33" s="16"/>
      <c r="D33" s="16"/>
      <c r="E33" s="16"/>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9"/>
  <sheetViews>
    <sheetView zoomScale="90" zoomScaleNormal="90" workbookViewId="0">
      <selection activeCell="C22" sqref="C22"/>
    </sheetView>
  </sheetViews>
  <sheetFormatPr defaultColWidth="0" defaultRowHeight="12.3" zeroHeight="1" x14ac:dyDescent="0.4"/>
  <cols>
    <col min="1" max="1" width="35.71875" customWidth="1"/>
    <col min="2" max="2" width="14.27734375" customWidth="1"/>
    <col min="3" max="3" width="71.38671875" customWidth="1"/>
    <col min="4" max="4" width="50" customWidth="1"/>
    <col min="5" max="5" width="21.38671875" customWidth="1"/>
    <col min="6" max="6" width="36.88671875" customWidth="1"/>
    <col min="7" max="10" width="9.109375" hidden="1" customWidth="1"/>
    <col min="11" max="13" width="0" hidden="1" customWidth="1"/>
    <col min="14" max="16384" width="9.109375" hidden="1"/>
  </cols>
  <sheetData>
    <row r="1" spans="1:6" ht="26.25" customHeight="1" x14ac:dyDescent="0.4">
      <c r="A1" s="185" t="s">
        <v>110</v>
      </c>
      <c r="B1" s="185"/>
      <c r="C1" s="185"/>
      <c r="D1" s="185"/>
      <c r="E1" s="185"/>
    </row>
    <row r="2" spans="1:6" ht="21" customHeight="1" x14ac:dyDescent="0.4">
      <c r="A2" s="2" t="s">
        <v>111</v>
      </c>
      <c r="B2" s="183" t="str">
        <f>'Summary and sign-off'!B2:F2</f>
        <v xml:space="preserve">Health Research Council of New Zealand </v>
      </c>
      <c r="C2" s="183"/>
      <c r="D2" s="183"/>
      <c r="E2" s="183"/>
    </row>
    <row r="3" spans="1:6" ht="30" x14ac:dyDescent="0.4">
      <c r="A3" s="2" t="s">
        <v>149</v>
      </c>
      <c r="B3" s="183" t="str">
        <f>'Summary and sign-off'!B3:F3</f>
        <v xml:space="preserve">Professor Sunny Collings </v>
      </c>
      <c r="C3" s="183"/>
      <c r="D3" s="183"/>
      <c r="E3" s="183"/>
    </row>
    <row r="4" spans="1:6" ht="21" customHeight="1" x14ac:dyDescent="0.4">
      <c r="A4" s="2" t="s">
        <v>113</v>
      </c>
      <c r="B4" s="183">
        <f>'Summary and sign-off'!B4:F4</f>
        <v>45474</v>
      </c>
      <c r="C4" s="183"/>
      <c r="D4" s="183"/>
      <c r="E4" s="183"/>
    </row>
    <row r="5" spans="1:6" ht="21" customHeight="1" x14ac:dyDescent="0.4">
      <c r="A5" s="2" t="s">
        <v>114</v>
      </c>
      <c r="B5" s="183">
        <f>'Summary and sign-off'!B5:F5</f>
        <v>45838</v>
      </c>
      <c r="C5" s="183"/>
      <c r="D5" s="183"/>
      <c r="E5" s="183"/>
    </row>
    <row r="6" spans="1:6" ht="21" customHeight="1" x14ac:dyDescent="0.4">
      <c r="A6" s="2" t="s">
        <v>115</v>
      </c>
      <c r="B6" s="178" t="s">
        <v>81</v>
      </c>
      <c r="C6" s="178"/>
      <c r="D6" s="178"/>
      <c r="E6" s="178"/>
      <c r="F6" s="22"/>
    </row>
    <row r="7" spans="1:6" ht="21" customHeight="1" x14ac:dyDescent="0.4">
      <c r="A7" s="2" t="s">
        <v>56</v>
      </c>
      <c r="B7" s="178" t="s">
        <v>84</v>
      </c>
      <c r="C7" s="178"/>
      <c r="D7" s="178"/>
      <c r="E7" s="178"/>
      <c r="F7" s="22"/>
    </row>
    <row r="8" spans="1:6" ht="35.25" customHeight="1" x14ac:dyDescent="0.4">
      <c r="A8" s="188" t="s">
        <v>150</v>
      </c>
      <c r="B8" s="188"/>
      <c r="C8" s="195"/>
      <c r="D8" s="195"/>
      <c r="E8" s="195"/>
    </row>
    <row r="9" spans="1:6" ht="35.25" customHeight="1" x14ac:dyDescent="0.4">
      <c r="A9" s="196" t="s">
        <v>151</v>
      </c>
      <c r="B9" s="197"/>
      <c r="C9" s="197"/>
      <c r="D9" s="197"/>
      <c r="E9" s="197"/>
    </row>
    <row r="10" spans="1:6" ht="27" customHeight="1" x14ac:dyDescent="0.4">
      <c r="A10" s="23" t="s">
        <v>119</v>
      </c>
      <c r="B10" s="23" t="s">
        <v>63</v>
      </c>
      <c r="C10" s="23" t="s">
        <v>152</v>
      </c>
      <c r="D10" s="23" t="s">
        <v>153</v>
      </c>
      <c r="E10" s="23" t="s">
        <v>123</v>
      </c>
      <c r="F10" s="19"/>
    </row>
    <row r="11" spans="1:6" s="1" customFormat="1" hidden="1" x14ac:dyDescent="0.4">
      <c r="A11" s="96"/>
      <c r="B11" s="93"/>
      <c r="C11" s="97"/>
      <c r="D11" s="97"/>
      <c r="E11" s="98"/>
    </row>
    <row r="12" spans="1:6" s="1" customFormat="1" x14ac:dyDescent="0.4">
      <c r="A12" s="115"/>
      <c r="B12" s="116"/>
      <c r="C12" s="120"/>
      <c r="D12" s="120"/>
      <c r="E12" s="121"/>
    </row>
    <row r="13" spans="1:6" s="1" customFormat="1" ht="24.6" x14ac:dyDescent="0.4">
      <c r="A13" s="115">
        <v>45474</v>
      </c>
      <c r="B13" s="116">
        <v>1150</v>
      </c>
      <c r="C13" s="120" t="s">
        <v>297</v>
      </c>
      <c r="D13" s="120" t="s">
        <v>180</v>
      </c>
      <c r="E13" s="121" t="s">
        <v>173</v>
      </c>
    </row>
    <row r="14" spans="1:6" s="1" customFormat="1" x14ac:dyDescent="0.4">
      <c r="A14" s="115">
        <v>45523</v>
      </c>
      <c r="B14" s="116">
        <v>345</v>
      </c>
      <c r="C14" s="120" t="s">
        <v>298</v>
      </c>
      <c r="D14" s="120" t="s">
        <v>180</v>
      </c>
      <c r="E14" s="121" t="s">
        <v>173</v>
      </c>
    </row>
    <row r="15" spans="1:6" s="1" customFormat="1" x14ac:dyDescent="0.4">
      <c r="A15" s="115">
        <v>45534</v>
      </c>
      <c r="B15" s="116">
        <v>575</v>
      </c>
      <c r="C15" s="120" t="s">
        <v>182</v>
      </c>
      <c r="D15" s="120" t="s">
        <v>180</v>
      </c>
      <c r="E15" s="121" t="s">
        <v>173</v>
      </c>
    </row>
    <row r="16" spans="1:6" s="1" customFormat="1" x14ac:dyDescent="0.4">
      <c r="A16" s="115">
        <v>45575</v>
      </c>
      <c r="B16" s="116">
        <v>575</v>
      </c>
      <c r="C16" s="120" t="s">
        <v>183</v>
      </c>
      <c r="D16" s="120" t="s">
        <v>180</v>
      </c>
      <c r="E16" s="121" t="s">
        <v>173</v>
      </c>
    </row>
    <row r="17" spans="1:6" s="1" customFormat="1" ht="24.6" x14ac:dyDescent="0.4">
      <c r="A17" s="115">
        <v>45643</v>
      </c>
      <c r="B17" s="116">
        <v>1150</v>
      </c>
      <c r="C17" s="120" t="s">
        <v>184</v>
      </c>
      <c r="D17" s="120" t="s">
        <v>180</v>
      </c>
      <c r="E17" s="121" t="s">
        <v>173</v>
      </c>
    </row>
    <row r="18" spans="1:6" s="1" customFormat="1" x14ac:dyDescent="0.4">
      <c r="A18" s="115">
        <v>45653</v>
      </c>
      <c r="B18" s="116">
        <v>306</v>
      </c>
      <c r="C18" s="120" t="s">
        <v>181</v>
      </c>
      <c r="D18" s="120" t="s">
        <v>186</v>
      </c>
      <c r="E18" s="121" t="s">
        <v>173</v>
      </c>
    </row>
    <row r="19" spans="1:6" s="1" customFormat="1" ht="24.6" x14ac:dyDescent="0.4">
      <c r="A19" s="115">
        <v>45719</v>
      </c>
      <c r="B19" s="116">
        <v>287.5</v>
      </c>
      <c r="C19" s="120" t="s">
        <v>185</v>
      </c>
      <c r="D19" s="120" t="s">
        <v>180</v>
      </c>
      <c r="E19" s="121" t="s">
        <v>173</v>
      </c>
    </row>
    <row r="20" spans="1:6" s="1" customFormat="1" x14ac:dyDescent="0.4">
      <c r="A20" s="115">
        <v>45626</v>
      </c>
      <c r="B20" s="116">
        <v>874.67</v>
      </c>
      <c r="C20" s="120" t="s">
        <v>302</v>
      </c>
      <c r="D20" s="120" t="s">
        <v>174</v>
      </c>
      <c r="E20" s="121" t="s">
        <v>175</v>
      </c>
    </row>
    <row r="21" spans="1:6" s="1" customFormat="1" x14ac:dyDescent="0.4">
      <c r="A21" s="115">
        <v>45747</v>
      </c>
      <c r="B21" s="116">
        <v>2857</v>
      </c>
      <c r="C21" s="120" t="s">
        <v>303</v>
      </c>
      <c r="D21" s="120" t="s">
        <v>176</v>
      </c>
      <c r="E21" s="121" t="s">
        <v>173</v>
      </c>
    </row>
    <row r="22" spans="1:6" s="1" customFormat="1" x14ac:dyDescent="0.4">
      <c r="A22" s="115">
        <v>45777</v>
      </c>
      <c r="B22" s="116">
        <v>937.88</v>
      </c>
      <c r="C22" s="120" t="s">
        <v>177</v>
      </c>
      <c r="D22" s="120" t="s">
        <v>174</v>
      </c>
      <c r="E22" s="121" t="s">
        <v>173</v>
      </c>
    </row>
    <row r="23" spans="1:6" s="1" customFormat="1" x14ac:dyDescent="0.4">
      <c r="A23" s="115">
        <v>45838</v>
      </c>
      <c r="B23" s="116">
        <v>575</v>
      </c>
      <c r="C23" s="120" t="s">
        <v>300</v>
      </c>
      <c r="D23" s="120" t="s">
        <v>180</v>
      </c>
      <c r="E23" s="121" t="s">
        <v>173</v>
      </c>
    </row>
    <row r="24" spans="1:6" s="1" customFormat="1" x14ac:dyDescent="0.4">
      <c r="A24" s="115">
        <v>45838</v>
      </c>
      <c r="B24" s="116">
        <v>575</v>
      </c>
      <c r="C24" s="120" t="s">
        <v>301</v>
      </c>
      <c r="D24" s="120" t="s">
        <v>180</v>
      </c>
      <c r="E24" s="121" t="s">
        <v>173</v>
      </c>
    </row>
    <row r="25" spans="1:6" s="1" customFormat="1" x14ac:dyDescent="0.4">
      <c r="A25" s="115"/>
      <c r="B25" s="116"/>
      <c r="C25" s="120"/>
      <c r="D25" s="120"/>
      <c r="E25" s="121"/>
    </row>
    <row r="26" spans="1:6" s="1" customFormat="1" hidden="1" x14ac:dyDescent="0.4">
      <c r="A26" s="96"/>
      <c r="B26" s="93"/>
      <c r="C26" s="97"/>
      <c r="D26" s="97"/>
      <c r="E26" s="98"/>
    </row>
    <row r="27" spans="1:6" ht="34.5" customHeight="1" x14ac:dyDescent="0.4">
      <c r="A27" s="51" t="s">
        <v>154</v>
      </c>
      <c r="B27" s="60">
        <f>SUM(B11:B26)</f>
        <v>10208.049999999999</v>
      </c>
      <c r="C27" s="68" t="str">
        <f>IF(SUBTOTAL(3,B11:B26)=SUBTOTAL(103,B11:B26),'Summary and sign-off'!$A$48,'Summary and sign-off'!$A$49)</f>
        <v>Check - there are no hidden rows with data</v>
      </c>
      <c r="D27" s="184" t="str">
        <f>IF('Summary and sign-off'!F59='Summary and sign-off'!F54,'Summary and sign-off'!A51,'Summary and sign-off'!A50)</f>
        <v>Check - each entry provides sufficient information</v>
      </c>
      <c r="E27" s="184"/>
    </row>
    <row r="28" spans="1:6" ht="14.1" customHeight="1" x14ac:dyDescent="0.4">
      <c r="B28" s="16"/>
      <c r="C28" s="16"/>
      <c r="D28" s="16"/>
      <c r="E28" s="16"/>
    </row>
    <row r="29" spans="1:6" x14ac:dyDescent="0.4">
      <c r="A29" s="17" t="s">
        <v>155</v>
      </c>
      <c r="B29" s="16"/>
      <c r="C29" s="16"/>
      <c r="D29" s="16"/>
      <c r="E29" s="16"/>
    </row>
    <row r="30" spans="1:6" ht="12.6" customHeight="1" x14ac:dyDescent="0.4">
      <c r="A30" s="19" t="s">
        <v>133</v>
      </c>
      <c r="B30" s="16"/>
      <c r="C30" s="16"/>
      <c r="D30" s="16"/>
      <c r="E30" s="16"/>
    </row>
    <row r="31" spans="1:6" x14ac:dyDescent="0.4">
      <c r="A31" s="19" t="s">
        <v>80</v>
      </c>
      <c r="B31" s="18"/>
      <c r="C31" s="16"/>
      <c r="D31" s="16"/>
      <c r="E31" s="16"/>
      <c r="F31" s="16"/>
    </row>
    <row r="32" spans="1:6" x14ac:dyDescent="0.4">
      <c r="A32" s="19" t="s">
        <v>147</v>
      </c>
      <c r="C32" s="16"/>
      <c r="D32" s="16"/>
      <c r="E32" s="16"/>
      <c r="F32" s="16"/>
    </row>
    <row r="33" spans="1:6" ht="12.75" customHeight="1" x14ac:dyDescent="0.4">
      <c r="A33" s="19" t="s">
        <v>148</v>
      </c>
      <c r="B33" s="24"/>
      <c r="C33" s="21"/>
      <c r="D33" s="21"/>
      <c r="E33" s="21"/>
      <c r="F33" s="21"/>
    </row>
    <row r="34" spans="1:6" x14ac:dyDescent="0.4">
      <c r="B34" s="25"/>
      <c r="C34" s="16"/>
      <c r="D34" s="16"/>
      <c r="E34" s="16"/>
    </row>
    <row r="35" spans="1:6" hidden="1" x14ac:dyDescent="0.4">
      <c r="A35" s="16"/>
      <c r="B35" s="16"/>
      <c r="C35" s="16"/>
      <c r="D35" s="16"/>
    </row>
    <row r="36" spans="1:6" ht="12.75" hidden="1" customHeight="1" x14ac:dyDescent="0.4"/>
    <row r="37" spans="1:6" hidden="1" x14ac:dyDescent="0.4">
      <c r="A37" s="16"/>
      <c r="B37" s="16"/>
      <c r="C37" s="16"/>
      <c r="D37" s="16"/>
      <c r="E37" s="16"/>
    </row>
    <row r="38" spans="1:6" hidden="1" x14ac:dyDescent="0.4">
      <c r="A38" s="16"/>
      <c r="B38" s="16"/>
      <c r="C38" s="16"/>
      <c r="D38" s="16"/>
      <c r="E38" s="16"/>
    </row>
    <row r="39" spans="1:6" hidden="1" x14ac:dyDescent="0.4">
      <c r="A39" s="16"/>
      <c r="B39" s="16"/>
      <c r="C39" s="16"/>
      <c r="D39" s="16"/>
      <c r="E39" s="16"/>
    </row>
    <row r="40" spans="1:6" hidden="1" x14ac:dyDescent="0.4">
      <c r="A40" s="16"/>
      <c r="B40" s="16"/>
      <c r="C40" s="16"/>
      <c r="D40" s="16"/>
      <c r="E40" s="16"/>
    </row>
    <row r="41" spans="1:6" hidden="1" x14ac:dyDescent="0.4">
      <c r="A41" s="16"/>
      <c r="B41" s="16"/>
      <c r="C41" s="16"/>
      <c r="D41" s="16"/>
      <c r="E41" s="16"/>
    </row>
    <row r="42" spans="1:6" x14ac:dyDescent="0.4"/>
    <row r="43" spans="1:6" x14ac:dyDescent="0.4"/>
    <row r="44" spans="1:6" x14ac:dyDescent="0.4"/>
    <row r="45" spans="1:6" x14ac:dyDescent="0.4"/>
    <row r="46" spans="1:6" x14ac:dyDescent="0.4"/>
    <row r="47" spans="1:6" x14ac:dyDescent="0.4"/>
    <row r="48" spans="1:6" x14ac:dyDescent="0.4"/>
    <row r="49" x14ac:dyDescent="0.4"/>
    <row r="50" x14ac:dyDescent="0.4"/>
    <row r="51" x14ac:dyDescent="0.4"/>
    <row r="52" x14ac:dyDescent="0.4"/>
    <row r="53" x14ac:dyDescent="0.4"/>
    <row r="54" x14ac:dyDescent="0.4"/>
    <row r="55" x14ac:dyDescent="0.4"/>
    <row r="56" x14ac:dyDescent="0.4"/>
    <row r="57" x14ac:dyDescent="0.4"/>
    <row r="58" x14ac:dyDescent="0.4"/>
    <row r="59" x14ac:dyDescent="0.4"/>
  </sheetData>
  <sheetProtection sheet="1" formatCells="0" insertRows="0" deleteRows="0"/>
  <mergeCells count="10">
    <mergeCell ref="D27:E27"/>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11:A19"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20 A21:A24 A25"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D12" sqref="D12"/>
    </sheetView>
  </sheetViews>
  <sheetFormatPr defaultColWidth="0" defaultRowHeight="12.3" zeroHeight="1" x14ac:dyDescent="0.4"/>
  <cols>
    <col min="1" max="1" width="35.71875" customWidth="1"/>
    <col min="2" max="2" width="46.88671875" customWidth="1"/>
    <col min="3" max="3" width="22.109375" customWidth="1"/>
    <col min="4" max="4" width="25.38671875" customWidth="1"/>
    <col min="5" max="6" width="35.71875" customWidth="1"/>
    <col min="7" max="7" width="38" customWidth="1"/>
    <col min="8" max="10" width="9.109375" hidden="1" customWidth="1"/>
    <col min="11" max="15" width="0" hidden="1" customWidth="1"/>
  </cols>
  <sheetData>
    <row r="1" spans="1:6" ht="26.25" customHeight="1" x14ac:dyDescent="0.4">
      <c r="A1" s="185" t="s">
        <v>156</v>
      </c>
      <c r="B1" s="185"/>
      <c r="C1" s="185"/>
      <c r="D1" s="185"/>
      <c r="E1" s="185"/>
      <c r="F1" s="185"/>
    </row>
    <row r="2" spans="1:6" ht="21" customHeight="1" x14ac:dyDescent="0.4">
      <c r="A2" s="2" t="s">
        <v>111</v>
      </c>
      <c r="B2" s="183" t="str">
        <f>'Summary and sign-off'!B2:F2</f>
        <v xml:space="preserve">Health Research Council of New Zealand </v>
      </c>
      <c r="C2" s="183"/>
      <c r="D2" s="183"/>
      <c r="E2" s="183"/>
      <c r="F2" s="183"/>
    </row>
    <row r="3" spans="1:6" ht="30" x14ac:dyDescent="0.4">
      <c r="A3" s="2" t="s">
        <v>112</v>
      </c>
      <c r="B3" s="183" t="str">
        <f>'Summary and sign-off'!B3:F3</f>
        <v xml:space="preserve">Professor Sunny Collings </v>
      </c>
      <c r="C3" s="183"/>
      <c r="D3" s="183"/>
      <c r="E3" s="183"/>
      <c r="F3" s="183"/>
    </row>
    <row r="4" spans="1:6" ht="21" customHeight="1" x14ac:dyDescent="0.4">
      <c r="A4" s="2" t="s">
        <v>113</v>
      </c>
      <c r="B4" s="183">
        <f>'Summary and sign-off'!B4:F4</f>
        <v>45474</v>
      </c>
      <c r="C4" s="183"/>
      <c r="D4" s="183"/>
      <c r="E4" s="183"/>
      <c r="F4" s="183"/>
    </row>
    <row r="5" spans="1:6" ht="21" customHeight="1" x14ac:dyDescent="0.4">
      <c r="A5" s="2" t="s">
        <v>114</v>
      </c>
      <c r="B5" s="183">
        <f>'Summary and sign-off'!B5:F5</f>
        <v>45838</v>
      </c>
      <c r="C5" s="183"/>
      <c r="D5" s="183"/>
      <c r="E5" s="183"/>
      <c r="F5" s="183"/>
    </row>
    <row r="6" spans="1:6" ht="21" customHeight="1" x14ac:dyDescent="0.4">
      <c r="A6" s="2" t="s">
        <v>157</v>
      </c>
      <c r="B6" s="178"/>
      <c r="C6" s="178"/>
      <c r="D6" s="178"/>
      <c r="E6" s="178"/>
      <c r="F6" s="178"/>
    </row>
    <row r="7" spans="1:6" ht="21" customHeight="1" x14ac:dyDescent="0.4">
      <c r="A7" s="2" t="s">
        <v>56</v>
      </c>
      <c r="B7" s="178"/>
      <c r="C7" s="178"/>
      <c r="D7" s="178"/>
      <c r="E7" s="178"/>
      <c r="F7" s="178"/>
    </row>
    <row r="8" spans="1:6" ht="36" customHeight="1" x14ac:dyDescent="0.4">
      <c r="A8" s="188" t="s">
        <v>158</v>
      </c>
      <c r="B8" s="188"/>
      <c r="C8" s="188"/>
      <c r="D8" s="188"/>
      <c r="E8" s="188"/>
      <c r="F8" s="188"/>
    </row>
    <row r="9" spans="1:6" ht="36" customHeight="1" x14ac:dyDescent="0.4">
      <c r="A9" s="196" t="s">
        <v>159</v>
      </c>
      <c r="B9" s="197"/>
      <c r="C9" s="197"/>
      <c r="D9" s="197"/>
      <c r="E9" s="197"/>
      <c r="F9" s="197"/>
    </row>
    <row r="10" spans="1:6" ht="39" customHeight="1" x14ac:dyDescent="0.4">
      <c r="A10" s="23" t="s">
        <v>119</v>
      </c>
      <c r="B10" s="110" t="s">
        <v>160</v>
      </c>
      <c r="C10" s="110" t="s">
        <v>161</v>
      </c>
      <c r="D10" s="110" t="s">
        <v>162</v>
      </c>
      <c r="E10" s="110" t="s">
        <v>163</v>
      </c>
      <c r="F10" s="110" t="s">
        <v>164</v>
      </c>
    </row>
    <row r="11" spans="1:6" s="1" customFormat="1" x14ac:dyDescent="0.4">
      <c r="A11" s="115"/>
      <c r="B11" s="120"/>
      <c r="C11" s="123"/>
      <c r="D11" s="120"/>
      <c r="E11" s="124"/>
      <c r="F11" s="121"/>
    </row>
    <row r="12" spans="1:6" s="1" customFormat="1" x14ac:dyDescent="0.4">
      <c r="A12" s="115"/>
      <c r="B12" s="122"/>
      <c r="C12" s="123"/>
      <c r="D12" s="122"/>
      <c r="E12" s="124"/>
      <c r="F12" s="125"/>
    </row>
    <row r="13" spans="1:6" s="1" customFormat="1" x14ac:dyDescent="0.4">
      <c r="A13" s="115"/>
      <c r="B13" s="122"/>
      <c r="C13" s="123"/>
      <c r="D13" s="122"/>
      <c r="E13" s="124"/>
      <c r="F13" s="125"/>
    </row>
    <row r="14" spans="1:6" s="1" customFormat="1" x14ac:dyDescent="0.4">
      <c r="A14" s="115"/>
      <c r="B14" s="122"/>
      <c r="C14" s="123"/>
      <c r="D14" s="122"/>
      <c r="E14" s="124"/>
      <c r="F14" s="125"/>
    </row>
    <row r="15" spans="1:6" s="1" customFormat="1" x14ac:dyDescent="0.4">
      <c r="A15" s="115"/>
      <c r="B15" s="122"/>
      <c r="C15" s="123"/>
      <c r="D15" s="122"/>
      <c r="E15" s="124"/>
      <c r="F15" s="125"/>
    </row>
    <row r="16" spans="1:6" s="1" customFormat="1" x14ac:dyDescent="0.4">
      <c r="A16" s="115"/>
      <c r="B16" s="122"/>
      <c r="C16" s="123"/>
      <c r="D16" s="122"/>
      <c r="E16" s="124"/>
      <c r="F16" s="125"/>
    </row>
    <row r="17" spans="1:7" s="1" customFormat="1" x14ac:dyDescent="0.4">
      <c r="A17" s="115"/>
      <c r="B17" s="122"/>
      <c r="C17" s="123"/>
      <c r="D17" s="122"/>
      <c r="E17" s="124"/>
      <c r="F17" s="125"/>
    </row>
    <row r="18" spans="1:7" s="1" customFormat="1" x14ac:dyDescent="0.4">
      <c r="A18" s="115"/>
      <c r="B18" s="122"/>
      <c r="C18" s="123"/>
      <c r="D18" s="122"/>
      <c r="E18" s="124"/>
      <c r="F18" s="125"/>
    </row>
    <row r="19" spans="1:7" s="1" customFormat="1" x14ac:dyDescent="0.4">
      <c r="A19" s="115"/>
      <c r="B19" s="122"/>
      <c r="C19" s="123"/>
      <c r="D19" s="122"/>
      <c r="E19" s="124"/>
      <c r="F19" s="125"/>
    </row>
    <row r="20" spans="1:7" s="1" customFormat="1" x14ac:dyDescent="0.4">
      <c r="A20" s="115"/>
      <c r="B20" s="122"/>
      <c r="C20" s="123"/>
      <c r="D20" s="122"/>
      <c r="E20" s="124"/>
      <c r="F20" s="125"/>
    </row>
    <row r="21" spans="1:7" s="1" customFormat="1" x14ac:dyDescent="0.4">
      <c r="A21" s="115"/>
      <c r="B21" s="122"/>
      <c r="C21" s="123"/>
      <c r="D21" s="122"/>
      <c r="E21" s="124"/>
      <c r="F21" s="125"/>
    </row>
    <row r="22" spans="1:7" s="1" customFormat="1" x14ac:dyDescent="0.4">
      <c r="A22" s="115"/>
      <c r="B22" s="122"/>
      <c r="C22" s="123"/>
      <c r="D22" s="122"/>
      <c r="E22" s="124"/>
      <c r="F22" s="125"/>
    </row>
    <row r="23" spans="1:7" s="1" customFormat="1" x14ac:dyDescent="0.4">
      <c r="A23" s="115"/>
      <c r="B23" s="122"/>
      <c r="C23" s="123"/>
      <c r="D23" s="122"/>
      <c r="E23" s="124"/>
      <c r="F23" s="125"/>
    </row>
    <row r="24" spans="1:7" s="1" customFormat="1" hidden="1" x14ac:dyDescent="0.4">
      <c r="A24" s="92"/>
      <c r="B24" s="97"/>
      <c r="C24" s="99"/>
      <c r="D24" s="97"/>
      <c r="E24" s="100"/>
      <c r="F24" s="98"/>
    </row>
    <row r="25" spans="1:7" ht="34.5" customHeight="1" x14ac:dyDescent="0.4">
      <c r="A25" s="111" t="s">
        <v>165</v>
      </c>
      <c r="B25" s="112" t="s">
        <v>166</v>
      </c>
      <c r="C25" s="113">
        <f>C26+C27</f>
        <v>0</v>
      </c>
      <c r="D25" s="114" t="str">
        <f>IF(SUBTOTAL(3,C11:C24)=SUBTOTAL(103,C11:C24),'Summary and sign-off'!$A$48,'Summary and sign-off'!$A$49)</f>
        <v>Check - there are no hidden rows with data</v>
      </c>
      <c r="E25" s="184" t="str">
        <f>IF('Summary and sign-off'!F60='Summary and sign-off'!F54,'Summary and sign-off'!A52,'Summary and sign-off'!A50)</f>
        <v>Check - each entry provides sufficient information</v>
      </c>
      <c r="F25" s="184"/>
      <c r="G25" s="1"/>
    </row>
    <row r="26" spans="1:7" ht="25.5" customHeight="1" x14ac:dyDescent="0.5">
      <c r="A26" s="52"/>
      <c r="B26" s="53" t="s">
        <v>97</v>
      </c>
      <c r="C26" s="54">
        <f>COUNTIF(C11:C24,'Summary and sign-off'!A45)</f>
        <v>0</v>
      </c>
      <c r="D26" s="13"/>
      <c r="E26" s="14"/>
      <c r="F26" s="15"/>
    </row>
    <row r="27" spans="1:7" ht="25.5" customHeight="1" x14ac:dyDescent="0.5">
      <c r="A27" s="52"/>
      <c r="B27" s="53" t="s">
        <v>98</v>
      </c>
      <c r="C27" s="54">
        <f>COUNTIF(C11:C24,'Summary and sign-off'!A46)</f>
        <v>0</v>
      </c>
      <c r="D27" s="13"/>
      <c r="E27" s="14"/>
      <c r="F27" s="15"/>
    </row>
    <row r="28" spans="1:7" x14ac:dyDescent="0.4">
      <c r="A28" s="16"/>
      <c r="B28" s="17"/>
      <c r="C28" s="16"/>
      <c r="D28" s="18"/>
      <c r="E28" s="18"/>
      <c r="F28" s="16"/>
    </row>
    <row r="29" spans="1:7" x14ac:dyDescent="0.4">
      <c r="A29" s="17" t="s">
        <v>155</v>
      </c>
      <c r="B29" s="17"/>
      <c r="C29" s="17"/>
      <c r="D29" s="17"/>
      <c r="E29" s="17"/>
      <c r="F29" s="17"/>
    </row>
    <row r="30" spans="1:7" ht="12.6" customHeight="1" x14ac:dyDescent="0.4">
      <c r="A30" s="19" t="s">
        <v>133</v>
      </c>
      <c r="B30" s="16"/>
      <c r="C30" s="16"/>
      <c r="D30" s="16"/>
      <c r="E30" s="16"/>
    </row>
    <row r="31" spans="1:7" x14ac:dyDescent="0.4">
      <c r="A31" s="19" t="s">
        <v>80</v>
      </c>
      <c r="B31" s="18"/>
      <c r="C31" s="16"/>
      <c r="D31" s="16"/>
      <c r="E31" s="16"/>
      <c r="F31" s="16"/>
    </row>
    <row r="32" spans="1:7" x14ac:dyDescent="0.4">
      <c r="A32" s="19" t="s">
        <v>167</v>
      </c>
      <c r="B32" s="20"/>
      <c r="C32" s="20"/>
      <c r="D32" s="20"/>
      <c r="E32" s="20"/>
      <c r="F32" s="20"/>
    </row>
    <row r="33" spans="1:6" ht="12.75" customHeight="1" x14ac:dyDescent="0.4">
      <c r="A33" s="19" t="s">
        <v>168</v>
      </c>
      <c r="B33" s="16"/>
      <c r="C33" s="16"/>
      <c r="D33" s="16"/>
      <c r="E33" s="16"/>
      <c r="F33" s="16"/>
    </row>
    <row r="34" spans="1:6" ht="13" customHeight="1" x14ac:dyDescent="0.4">
      <c r="A34" s="19" t="s">
        <v>169</v>
      </c>
      <c r="B34" s="16"/>
      <c r="C34" s="16"/>
      <c r="D34" s="16"/>
      <c r="E34" s="16"/>
      <c r="F34" s="16"/>
    </row>
    <row r="35" spans="1:6" x14ac:dyDescent="0.4">
      <c r="A35" s="19" t="s">
        <v>170</v>
      </c>
      <c r="C35" s="16"/>
      <c r="D35" s="16"/>
      <c r="E35" s="16"/>
      <c r="F35" s="16"/>
    </row>
    <row r="36" spans="1:6" ht="12.75" customHeight="1" x14ac:dyDescent="0.4">
      <c r="A36" s="19" t="s">
        <v>148</v>
      </c>
      <c r="B36" s="19"/>
      <c r="C36" s="21"/>
      <c r="D36" s="21"/>
      <c r="E36" s="21"/>
      <c r="F36" s="21"/>
    </row>
    <row r="37" spans="1:6" ht="12.75" customHeight="1" x14ac:dyDescent="0.4">
      <c r="A37" s="19"/>
      <c r="B37" s="19"/>
      <c r="C37" s="21"/>
      <c r="D37" s="21"/>
      <c r="E37" s="21"/>
      <c r="F37" s="21"/>
    </row>
    <row r="38" spans="1:6" ht="12.75" hidden="1" customHeight="1" x14ac:dyDescent="0.4">
      <c r="A38" s="19"/>
      <c r="B38" s="19"/>
      <c r="C38" s="21"/>
      <c r="D38" s="21"/>
      <c r="E38" s="21"/>
      <c r="F38" s="21"/>
    </row>
    <row r="41" spans="1:6" hidden="1" x14ac:dyDescent="0.4">
      <c r="A41" s="17"/>
      <c r="B41" s="17"/>
      <c r="C41" s="17"/>
      <c r="D41" s="17"/>
      <c r="E41" s="17"/>
      <c r="F41" s="17"/>
    </row>
    <row r="42" spans="1:6" hidden="1" x14ac:dyDescent="0.4">
      <c r="A42" s="17"/>
      <c r="B42" s="17"/>
      <c r="C42" s="17"/>
      <c r="D42" s="17"/>
      <c r="E42" s="17"/>
      <c r="F42" s="17"/>
    </row>
    <row r="43" spans="1:6" hidden="1" x14ac:dyDescent="0.4">
      <c r="A43" s="17"/>
      <c r="B43" s="17"/>
      <c r="C43" s="17"/>
      <c r="D43" s="17"/>
      <c r="E43" s="17"/>
      <c r="F43" s="17"/>
    </row>
    <row r="44" spans="1:6" hidden="1" x14ac:dyDescent="0.4">
      <c r="A44" s="17"/>
      <c r="B44" s="17"/>
      <c r="C44" s="17"/>
      <c r="D44" s="17"/>
      <c r="E44" s="17"/>
      <c r="F44" s="17"/>
    </row>
    <row r="45" spans="1:6" hidden="1" x14ac:dyDescent="0.4">
      <c r="A45" s="17"/>
      <c r="B45" s="17"/>
      <c r="C45" s="17"/>
      <c r="D45" s="17"/>
      <c r="E45" s="17"/>
      <c r="F45" s="17"/>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71AE5-D9E9-47E3-A88E-93274AA4851D}">
  <dimension ref="A1:Q202"/>
  <sheetViews>
    <sheetView showGridLines="0" workbookViewId="0">
      <pane ySplit="8" topLeftCell="A9" activePane="bottomLeft" state="frozen"/>
      <selection pane="bottomLeft" activeCell="P14" sqref="P14:P203"/>
    </sheetView>
  </sheetViews>
  <sheetFormatPr defaultRowHeight="14.4" x14ac:dyDescent="0.55000000000000004"/>
  <cols>
    <col min="1" max="1" width="14.21875" style="137" customWidth="1"/>
    <col min="2" max="3" width="17.109375" style="137" hidden="1" customWidth="1"/>
    <col min="4" max="4" width="36.1640625" style="137" customWidth="1"/>
    <col min="5" max="5" width="0.27734375" style="137" customWidth="1"/>
    <col min="6" max="6" width="1.1640625" style="137" customWidth="1"/>
    <col min="7" max="7" width="17.109375" style="137" customWidth="1"/>
    <col min="8" max="8" width="1.1640625" style="137" customWidth="1"/>
    <col min="9" max="9" width="7.94140625" style="137" customWidth="1"/>
    <col min="10" max="10" width="1.109375" style="137" customWidth="1"/>
    <col min="11" max="11" width="17.109375" style="137" customWidth="1"/>
    <col min="12" max="12" width="1.109375" style="137" customWidth="1"/>
    <col min="13" max="13" width="17.109375" style="137" customWidth="1"/>
    <col min="14" max="14" width="0" style="137" hidden="1" customWidth="1"/>
    <col min="15" max="15" width="8.88671875" style="137"/>
    <col min="16" max="16" width="9.109375" style="137" bestFit="1" customWidth="1"/>
    <col min="17" max="16384" width="8.88671875" style="137"/>
  </cols>
  <sheetData>
    <row r="1" spans="1:16" ht="14.05" customHeight="1" x14ac:dyDescent="0.55000000000000004">
      <c r="A1" s="171" t="s">
        <v>649</v>
      </c>
      <c r="K1" s="137" t="s">
        <v>648</v>
      </c>
      <c r="P1" s="144">
        <f>SUM(P194:P196,P18,P23:P30)</f>
        <v>10208.049999999999</v>
      </c>
    </row>
    <row r="2" spans="1:16" ht="14.05" customHeight="1" x14ac:dyDescent="0.55000000000000004">
      <c r="K2" s="137" t="s">
        <v>647</v>
      </c>
      <c r="P2" s="160">
        <f>SUM(P35:P44,P52:P54,P62,P73:P74,P78,P87,P88,P91,P96,P167:P171,P176:P178,P184:P189,P201)</f>
        <v>8908.6</v>
      </c>
    </row>
    <row r="3" spans="1:16" ht="14.05" customHeight="1" x14ac:dyDescent="0.55000000000000004">
      <c r="K3" s="137" t="s">
        <v>646</v>
      </c>
      <c r="P3" s="161">
        <f>SUM(P49:P51,P55:P61,P63:P72,P75:P77,P79:P86,P89:P90,P92:P95,P97,P116:P120,P125:P127,P130:P140,P142:P147,P149:P150,P152:P154,P156,P159:P166,P172:P175,P179)</f>
        <v>13200.209999999994</v>
      </c>
    </row>
    <row r="4" spans="1:16" ht="14.05" customHeight="1" x14ac:dyDescent="0.55000000000000004">
      <c r="A4" s="158" t="s">
        <v>645</v>
      </c>
      <c r="K4" s="137" t="s">
        <v>644</v>
      </c>
      <c r="P4" s="162">
        <f>SUM(P102:P111,P121:P124,P128:P129,P141,P148,P151,P155,P157:P158)</f>
        <v>667.51</v>
      </c>
    </row>
    <row r="5" spans="1:16" ht="14.05" customHeight="1" x14ac:dyDescent="0.55000000000000004">
      <c r="P5" s="173">
        <f>SUM(P1:P4)</f>
        <v>32984.369999999995</v>
      </c>
    </row>
    <row r="6" spans="1:16" ht="0.1" customHeight="1" x14ac:dyDescent="0.55000000000000004"/>
    <row r="7" spans="1:16" ht="14.2" customHeight="1" x14ac:dyDescent="0.55000000000000004">
      <c r="A7" s="158" t="s">
        <v>643</v>
      </c>
    </row>
    <row r="8" spans="1:16" ht="9.25" customHeight="1" x14ac:dyDescent="0.55000000000000004"/>
    <row r="9" spans="1:16" ht="14.2" customHeight="1" x14ac:dyDescent="0.55000000000000004">
      <c r="A9" s="158" t="s">
        <v>642</v>
      </c>
    </row>
    <row r="10" spans="1:16" ht="14.2" customHeight="1" x14ac:dyDescent="0.55000000000000004">
      <c r="A10" s="158" t="s">
        <v>641</v>
      </c>
    </row>
    <row r="11" spans="1:16" x14ac:dyDescent="0.55000000000000004">
      <c r="A11" s="146" t="s">
        <v>305</v>
      </c>
      <c r="B11" s="146" t="s">
        <v>305</v>
      </c>
      <c r="C11" s="146" t="s">
        <v>305</v>
      </c>
      <c r="D11" s="146" t="s">
        <v>305</v>
      </c>
      <c r="F11" s="146" t="s">
        <v>305</v>
      </c>
      <c r="G11" s="146" t="s">
        <v>305</v>
      </c>
      <c r="H11" s="146" t="s">
        <v>305</v>
      </c>
      <c r="I11" s="146" t="s">
        <v>305</v>
      </c>
      <c r="J11" s="146" t="s">
        <v>305</v>
      </c>
      <c r="K11" s="146" t="s">
        <v>305</v>
      </c>
      <c r="L11" s="146" t="s">
        <v>305</v>
      </c>
      <c r="M11" s="146" t="s">
        <v>305</v>
      </c>
    </row>
    <row r="12" spans="1:16" ht="14.4" customHeight="1" x14ac:dyDescent="0.55000000000000004">
      <c r="A12" s="146" t="s">
        <v>305</v>
      </c>
      <c r="B12" s="146" t="s">
        <v>305</v>
      </c>
      <c r="C12" s="146" t="s">
        <v>305</v>
      </c>
      <c r="D12" s="146" t="s">
        <v>305</v>
      </c>
      <c r="F12" s="146" t="s">
        <v>305</v>
      </c>
      <c r="G12" s="146" t="s">
        <v>305</v>
      </c>
      <c r="H12" s="146" t="s">
        <v>305</v>
      </c>
      <c r="I12" s="170" t="s">
        <v>640</v>
      </c>
      <c r="L12" s="146" t="s">
        <v>305</v>
      </c>
      <c r="M12" s="146" t="s">
        <v>305</v>
      </c>
    </row>
    <row r="13" spans="1:16" x14ac:dyDescent="0.55000000000000004">
      <c r="A13" s="146" t="s">
        <v>305</v>
      </c>
      <c r="B13" s="146" t="s">
        <v>305</v>
      </c>
      <c r="C13" s="146" t="s">
        <v>305</v>
      </c>
      <c r="D13" s="146" t="s">
        <v>305</v>
      </c>
      <c r="F13" s="146" t="s">
        <v>305</v>
      </c>
      <c r="G13" s="146" t="s">
        <v>305</v>
      </c>
      <c r="H13" s="146" t="s">
        <v>305</v>
      </c>
      <c r="I13" s="146" t="s">
        <v>305</v>
      </c>
      <c r="J13" s="146" t="s">
        <v>305</v>
      </c>
      <c r="K13" s="146" t="s">
        <v>305</v>
      </c>
      <c r="L13" s="146" t="s">
        <v>305</v>
      </c>
      <c r="M13" s="146" t="s">
        <v>305</v>
      </c>
    </row>
    <row r="14" spans="1:16" x14ac:dyDescent="0.55000000000000004">
      <c r="A14" s="169" t="s">
        <v>639</v>
      </c>
      <c r="B14" s="169" t="s">
        <v>638</v>
      </c>
      <c r="C14" s="169" t="s">
        <v>637</v>
      </c>
      <c r="D14" s="167" t="s">
        <v>636</v>
      </c>
      <c r="E14" s="168"/>
      <c r="F14" s="166" t="s">
        <v>305</v>
      </c>
      <c r="G14" s="165" t="s">
        <v>635</v>
      </c>
      <c r="H14" s="166" t="s">
        <v>305</v>
      </c>
      <c r="I14" s="167" t="s">
        <v>634</v>
      </c>
      <c r="J14" s="166" t="s">
        <v>305</v>
      </c>
      <c r="K14" s="165" t="s">
        <v>633</v>
      </c>
      <c r="L14" s="166" t="s">
        <v>305</v>
      </c>
      <c r="M14" s="165" t="s">
        <v>632</v>
      </c>
    </row>
    <row r="15" spans="1:16" ht="14.4" customHeight="1" x14ac:dyDescent="0.55000000000000004">
      <c r="A15" s="159" t="s">
        <v>631</v>
      </c>
      <c r="F15" s="146" t="s">
        <v>305</v>
      </c>
      <c r="G15" s="146" t="s">
        <v>305</v>
      </c>
      <c r="H15" s="146" t="s">
        <v>305</v>
      </c>
      <c r="I15" s="146" t="s">
        <v>305</v>
      </c>
      <c r="J15" s="146" t="s">
        <v>305</v>
      </c>
      <c r="K15" s="146" t="s">
        <v>305</v>
      </c>
      <c r="L15" s="146" t="s">
        <v>305</v>
      </c>
      <c r="M15" s="157" t="s">
        <v>305</v>
      </c>
    </row>
    <row r="16" spans="1:16" x14ac:dyDescent="0.55000000000000004">
      <c r="B16" s="146" t="s">
        <v>305</v>
      </c>
      <c r="C16" s="146" t="s">
        <v>305</v>
      </c>
      <c r="D16" s="146" t="s">
        <v>305</v>
      </c>
      <c r="F16" s="146" t="s">
        <v>305</v>
      </c>
      <c r="G16" s="146" t="s">
        <v>305</v>
      </c>
      <c r="H16" s="146" t="s">
        <v>305</v>
      </c>
      <c r="I16" s="146" t="s">
        <v>305</v>
      </c>
      <c r="J16" s="146" t="s">
        <v>305</v>
      </c>
      <c r="K16" s="146" t="s">
        <v>305</v>
      </c>
      <c r="L16" s="146" t="s">
        <v>305</v>
      </c>
      <c r="M16" s="146" t="s">
        <v>305</v>
      </c>
    </row>
    <row r="17" spans="1:16" x14ac:dyDescent="0.55000000000000004">
      <c r="A17" s="159" t="s">
        <v>305</v>
      </c>
      <c r="F17" s="146" t="s">
        <v>305</v>
      </c>
      <c r="G17" s="157" t="s">
        <v>305</v>
      </c>
      <c r="H17" s="146" t="s">
        <v>305</v>
      </c>
      <c r="I17" s="158" t="s">
        <v>305</v>
      </c>
      <c r="J17" s="146" t="s">
        <v>305</v>
      </c>
      <c r="K17" s="157" t="s">
        <v>305</v>
      </c>
      <c r="L17" s="146" t="s">
        <v>305</v>
      </c>
      <c r="M17" s="156">
        <v>0</v>
      </c>
    </row>
    <row r="18" spans="1:16" ht="14.2" customHeight="1" x14ac:dyDescent="0.55000000000000004">
      <c r="A18" s="155" t="s">
        <v>630</v>
      </c>
      <c r="B18" s="155" t="s">
        <v>629</v>
      </c>
      <c r="C18" s="155" t="s">
        <v>305</v>
      </c>
      <c r="D18" s="154" t="s">
        <v>628</v>
      </c>
      <c r="F18" s="146" t="s">
        <v>305</v>
      </c>
      <c r="G18" s="151">
        <v>0</v>
      </c>
      <c r="H18" s="146" t="s">
        <v>305</v>
      </c>
      <c r="I18" s="153">
        <v>306</v>
      </c>
      <c r="J18" s="146" t="s">
        <v>305</v>
      </c>
      <c r="K18" s="152" t="s">
        <v>305</v>
      </c>
      <c r="L18" s="146" t="s">
        <v>305</v>
      </c>
      <c r="M18" s="151">
        <v>706</v>
      </c>
      <c r="P18" s="144">
        <f>+I18+G18</f>
        <v>306</v>
      </c>
    </row>
    <row r="19" spans="1:16" ht="25.5" customHeight="1" thickBot="1" x14ac:dyDescent="0.6">
      <c r="A19" s="143" t="s">
        <v>627</v>
      </c>
      <c r="B19" s="142"/>
      <c r="C19" s="142"/>
      <c r="D19" s="142"/>
      <c r="E19" s="142"/>
      <c r="F19" s="139" t="s">
        <v>305</v>
      </c>
      <c r="G19" s="138">
        <v>0</v>
      </c>
      <c r="H19" s="139" t="s">
        <v>305</v>
      </c>
      <c r="I19" s="141">
        <v>706</v>
      </c>
      <c r="J19" s="139" t="s">
        <v>305</v>
      </c>
      <c r="K19" s="140" t="s">
        <v>305</v>
      </c>
      <c r="L19" s="139" t="s">
        <v>305</v>
      </c>
      <c r="M19" s="138">
        <v>706</v>
      </c>
    </row>
    <row r="20" spans="1:16" ht="14.4" customHeight="1" x14ac:dyDescent="0.55000000000000004">
      <c r="A20" s="159" t="s">
        <v>626</v>
      </c>
      <c r="F20" s="146" t="s">
        <v>305</v>
      </c>
      <c r="G20" s="146" t="s">
        <v>305</v>
      </c>
      <c r="H20" s="146" t="s">
        <v>305</v>
      </c>
      <c r="I20" s="146" t="s">
        <v>305</v>
      </c>
      <c r="J20" s="146" t="s">
        <v>305</v>
      </c>
      <c r="K20" s="146" t="s">
        <v>305</v>
      </c>
      <c r="L20" s="146" t="s">
        <v>305</v>
      </c>
      <c r="M20" s="157" t="s">
        <v>305</v>
      </c>
    </row>
    <row r="21" spans="1:16" x14ac:dyDescent="0.55000000000000004">
      <c r="B21" s="146" t="s">
        <v>305</v>
      </c>
      <c r="C21" s="146" t="s">
        <v>305</v>
      </c>
      <c r="D21" s="146" t="s">
        <v>305</v>
      </c>
      <c r="F21" s="146" t="s">
        <v>305</v>
      </c>
      <c r="G21" s="146" t="s">
        <v>305</v>
      </c>
      <c r="H21" s="146" t="s">
        <v>305</v>
      </c>
      <c r="I21" s="146" t="s">
        <v>305</v>
      </c>
      <c r="J21" s="146" t="s">
        <v>305</v>
      </c>
      <c r="K21" s="146" t="s">
        <v>305</v>
      </c>
      <c r="L21" s="146" t="s">
        <v>305</v>
      </c>
      <c r="M21" s="146" t="s">
        <v>305</v>
      </c>
    </row>
    <row r="22" spans="1:16" x14ac:dyDescent="0.55000000000000004">
      <c r="A22" s="159" t="s">
        <v>305</v>
      </c>
      <c r="F22" s="146" t="s">
        <v>305</v>
      </c>
      <c r="G22" s="157" t="s">
        <v>305</v>
      </c>
      <c r="H22" s="146" t="s">
        <v>305</v>
      </c>
      <c r="I22" s="158" t="s">
        <v>305</v>
      </c>
      <c r="J22" s="146" t="s">
        <v>305</v>
      </c>
      <c r="K22" s="157" t="s">
        <v>305</v>
      </c>
      <c r="L22" s="146" t="s">
        <v>305</v>
      </c>
      <c r="M22" s="156">
        <v>0</v>
      </c>
    </row>
    <row r="23" spans="1:16" ht="14.2" customHeight="1" x14ac:dyDescent="0.55000000000000004">
      <c r="A23" s="150" t="s">
        <v>625</v>
      </c>
      <c r="B23" s="150" t="s">
        <v>624</v>
      </c>
      <c r="C23" s="150" t="s">
        <v>623</v>
      </c>
      <c r="D23" s="149" t="s">
        <v>622</v>
      </c>
      <c r="F23" s="146" t="s">
        <v>305</v>
      </c>
      <c r="G23" s="145">
        <v>150</v>
      </c>
      <c r="H23" s="146" t="s">
        <v>305</v>
      </c>
      <c r="I23" s="148">
        <v>1000</v>
      </c>
      <c r="J23" s="146" t="s">
        <v>305</v>
      </c>
      <c r="K23" s="147" t="s">
        <v>305</v>
      </c>
      <c r="L23" s="146" t="s">
        <v>305</v>
      </c>
      <c r="M23" s="145">
        <v>1000</v>
      </c>
      <c r="P23" s="144">
        <f t="shared" ref="P23:P30" si="0">+I23+G23</f>
        <v>1150</v>
      </c>
    </row>
    <row r="24" spans="1:16" ht="14.2" customHeight="1" x14ac:dyDescent="0.55000000000000004">
      <c r="A24" s="155" t="s">
        <v>621</v>
      </c>
      <c r="B24" s="155" t="s">
        <v>620</v>
      </c>
      <c r="C24" s="155" t="s">
        <v>619</v>
      </c>
      <c r="D24" s="154" t="s">
        <v>618</v>
      </c>
      <c r="F24" s="146" t="s">
        <v>305</v>
      </c>
      <c r="G24" s="151">
        <v>45</v>
      </c>
      <c r="H24" s="146" t="s">
        <v>305</v>
      </c>
      <c r="I24" s="153">
        <v>300</v>
      </c>
      <c r="J24" s="146" t="s">
        <v>305</v>
      </c>
      <c r="K24" s="152" t="s">
        <v>305</v>
      </c>
      <c r="L24" s="146" t="s">
        <v>305</v>
      </c>
      <c r="M24" s="151">
        <v>1300</v>
      </c>
      <c r="P24" s="144">
        <f t="shared" si="0"/>
        <v>345</v>
      </c>
    </row>
    <row r="25" spans="1:16" ht="14.2" customHeight="1" x14ac:dyDescent="0.55000000000000004">
      <c r="A25" s="150" t="s">
        <v>617</v>
      </c>
      <c r="B25" s="150" t="s">
        <v>616</v>
      </c>
      <c r="C25" s="150" t="s">
        <v>615</v>
      </c>
      <c r="D25" s="149" t="s">
        <v>614</v>
      </c>
      <c r="F25" s="146" t="s">
        <v>305</v>
      </c>
      <c r="G25" s="145">
        <v>75</v>
      </c>
      <c r="H25" s="146" t="s">
        <v>305</v>
      </c>
      <c r="I25" s="148">
        <v>500</v>
      </c>
      <c r="J25" s="146" t="s">
        <v>305</v>
      </c>
      <c r="K25" s="147" t="s">
        <v>305</v>
      </c>
      <c r="L25" s="146" t="s">
        <v>305</v>
      </c>
      <c r="M25" s="145">
        <v>1800</v>
      </c>
      <c r="P25" s="144">
        <f t="shared" si="0"/>
        <v>575</v>
      </c>
    </row>
    <row r="26" spans="1:16" ht="14.2" customHeight="1" x14ac:dyDescent="0.55000000000000004">
      <c r="A26" s="155" t="s">
        <v>613</v>
      </c>
      <c r="B26" s="155" t="s">
        <v>612</v>
      </c>
      <c r="C26" s="155" t="s">
        <v>611</v>
      </c>
      <c r="D26" s="154" t="s">
        <v>610</v>
      </c>
      <c r="F26" s="146" t="s">
        <v>305</v>
      </c>
      <c r="G26" s="151">
        <v>75</v>
      </c>
      <c r="H26" s="146" t="s">
        <v>305</v>
      </c>
      <c r="I26" s="153">
        <v>500</v>
      </c>
      <c r="J26" s="146" t="s">
        <v>305</v>
      </c>
      <c r="K26" s="152" t="s">
        <v>305</v>
      </c>
      <c r="L26" s="146" t="s">
        <v>305</v>
      </c>
      <c r="M26" s="151">
        <v>2300</v>
      </c>
      <c r="P26" s="144">
        <f t="shared" si="0"/>
        <v>575</v>
      </c>
    </row>
    <row r="27" spans="1:16" ht="14.2" customHeight="1" x14ac:dyDescent="0.55000000000000004">
      <c r="A27" s="150" t="s">
        <v>609</v>
      </c>
      <c r="B27" s="150" t="s">
        <v>608</v>
      </c>
      <c r="C27" s="150" t="s">
        <v>607</v>
      </c>
      <c r="D27" s="149" t="s">
        <v>606</v>
      </c>
      <c r="F27" s="146" t="s">
        <v>305</v>
      </c>
      <c r="G27" s="145">
        <v>150</v>
      </c>
      <c r="H27" s="146" t="s">
        <v>305</v>
      </c>
      <c r="I27" s="148">
        <v>1000</v>
      </c>
      <c r="J27" s="146" t="s">
        <v>305</v>
      </c>
      <c r="K27" s="147" t="s">
        <v>305</v>
      </c>
      <c r="L27" s="146" t="s">
        <v>305</v>
      </c>
      <c r="M27" s="145">
        <v>3300</v>
      </c>
      <c r="P27" s="144">
        <f t="shared" si="0"/>
        <v>1150</v>
      </c>
    </row>
    <row r="28" spans="1:16" ht="14.2" customHeight="1" x14ac:dyDescent="0.55000000000000004">
      <c r="A28" s="155" t="s">
        <v>605</v>
      </c>
      <c r="B28" s="155" t="s">
        <v>604</v>
      </c>
      <c r="C28" s="155" t="s">
        <v>603</v>
      </c>
      <c r="D28" s="154" t="s">
        <v>602</v>
      </c>
      <c r="F28" s="146" t="s">
        <v>305</v>
      </c>
      <c r="G28" s="151">
        <v>37.5</v>
      </c>
      <c r="H28" s="146" t="s">
        <v>305</v>
      </c>
      <c r="I28" s="153">
        <v>250</v>
      </c>
      <c r="J28" s="146" t="s">
        <v>305</v>
      </c>
      <c r="K28" s="152" t="s">
        <v>305</v>
      </c>
      <c r="L28" s="146" t="s">
        <v>305</v>
      </c>
      <c r="M28" s="151">
        <v>3550</v>
      </c>
      <c r="P28" s="144">
        <f t="shared" si="0"/>
        <v>287.5</v>
      </c>
    </row>
    <row r="29" spans="1:16" ht="14.2" customHeight="1" x14ac:dyDescent="0.55000000000000004">
      <c r="A29" s="150" t="s">
        <v>598</v>
      </c>
      <c r="B29" s="150" t="s">
        <v>601</v>
      </c>
      <c r="C29" s="150" t="s">
        <v>600</v>
      </c>
      <c r="D29" s="149" t="s">
        <v>599</v>
      </c>
      <c r="F29" s="146" t="s">
        <v>305</v>
      </c>
      <c r="G29" s="145">
        <v>75</v>
      </c>
      <c r="H29" s="146" t="s">
        <v>305</v>
      </c>
      <c r="I29" s="148">
        <v>500</v>
      </c>
      <c r="J29" s="146" t="s">
        <v>305</v>
      </c>
      <c r="K29" s="147" t="s">
        <v>305</v>
      </c>
      <c r="L29" s="146" t="s">
        <v>305</v>
      </c>
      <c r="M29" s="145">
        <v>4050</v>
      </c>
      <c r="P29" s="144">
        <f t="shared" si="0"/>
        <v>575</v>
      </c>
    </row>
    <row r="30" spans="1:16" ht="14.2" customHeight="1" x14ac:dyDescent="0.55000000000000004">
      <c r="A30" s="155" t="s">
        <v>598</v>
      </c>
      <c r="B30" s="155" t="s">
        <v>597</v>
      </c>
      <c r="C30" s="155" t="s">
        <v>596</v>
      </c>
      <c r="D30" s="154" t="s">
        <v>595</v>
      </c>
      <c r="F30" s="146" t="s">
        <v>305</v>
      </c>
      <c r="G30" s="151">
        <v>75</v>
      </c>
      <c r="H30" s="146" t="s">
        <v>305</v>
      </c>
      <c r="I30" s="153">
        <v>500</v>
      </c>
      <c r="J30" s="146" t="s">
        <v>305</v>
      </c>
      <c r="K30" s="152" t="s">
        <v>305</v>
      </c>
      <c r="L30" s="146" t="s">
        <v>305</v>
      </c>
      <c r="M30" s="151">
        <v>4550</v>
      </c>
      <c r="P30" s="144">
        <f t="shared" si="0"/>
        <v>575</v>
      </c>
    </row>
    <row r="31" spans="1:16" ht="25.6" customHeight="1" thickBot="1" x14ac:dyDescent="0.6">
      <c r="A31" s="143" t="s">
        <v>594</v>
      </c>
      <c r="B31" s="142"/>
      <c r="C31" s="142"/>
      <c r="D31" s="142"/>
      <c r="E31" s="142"/>
      <c r="F31" s="139" t="s">
        <v>305</v>
      </c>
      <c r="G31" s="138">
        <v>682.5</v>
      </c>
      <c r="H31" s="139" t="s">
        <v>305</v>
      </c>
      <c r="I31" s="141">
        <v>5050</v>
      </c>
      <c r="J31" s="139" t="s">
        <v>305</v>
      </c>
      <c r="K31" s="138">
        <v>500</v>
      </c>
      <c r="L31" s="139" t="s">
        <v>305</v>
      </c>
      <c r="M31" s="138">
        <v>4550</v>
      </c>
    </row>
    <row r="32" spans="1:16" ht="14.4" customHeight="1" x14ac:dyDescent="0.55000000000000004">
      <c r="A32" s="159" t="s">
        <v>593</v>
      </c>
      <c r="F32" s="146" t="s">
        <v>305</v>
      </c>
      <c r="G32" s="146" t="s">
        <v>305</v>
      </c>
      <c r="H32" s="146" t="s">
        <v>305</v>
      </c>
      <c r="I32" s="146" t="s">
        <v>305</v>
      </c>
      <c r="J32" s="146" t="s">
        <v>305</v>
      </c>
      <c r="K32" s="146" t="s">
        <v>305</v>
      </c>
      <c r="L32" s="146" t="s">
        <v>305</v>
      </c>
      <c r="M32" s="157" t="s">
        <v>305</v>
      </c>
    </row>
    <row r="33" spans="1:17" x14ac:dyDescent="0.55000000000000004">
      <c r="B33" s="146" t="s">
        <v>305</v>
      </c>
      <c r="C33" s="146" t="s">
        <v>305</v>
      </c>
      <c r="D33" s="146" t="s">
        <v>305</v>
      </c>
      <c r="F33" s="146" t="s">
        <v>305</v>
      </c>
      <c r="G33" s="146" t="s">
        <v>305</v>
      </c>
      <c r="H33" s="146" t="s">
        <v>305</v>
      </c>
      <c r="I33" s="146" t="s">
        <v>305</v>
      </c>
      <c r="J33" s="146" t="s">
        <v>305</v>
      </c>
      <c r="K33" s="146" t="s">
        <v>305</v>
      </c>
      <c r="L33" s="146" t="s">
        <v>305</v>
      </c>
      <c r="M33" s="146" t="s">
        <v>305</v>
      </c>
    </row>
    <row r="34" spans="1:17" x14ac:dyDescent="0.55000000000000004">
      <c r="A34" s="159" t="s">
        <v>305</v>
      </c>
      <c r="F34" s="146" t="s">
        <v>305</v>
      </c>
      <c r="G34" s="157" t="s">
        <v>305</v>
      </c>
      <c r="H34" s="146" t="s">
        <v>305</v>
      </c>
      <c r="I34" s="158" t="s">
        <v>305</v>
      </c>
      <c r="J34" s="146" t="s">
        <v>305</v>
      </c>
      <c r="K34" s="157" t="s">
        <v>305</v>
      </c>
      <c r="L34" s="146" t="s">
        <v>305</v>
      </c>
      <c r="M34" s="156">
        <v>0</v>
      </c>
    </row>
    <row r="35" spans="1:17" ht="14.2" customHeight="1" x14ac:dyDescent="0.55000000000000004">
      <c r="A35" s="150" t="s">
        <v>592</v>
      </c>
      <c r="B35" s="150" t="s">
        <v>591</v>
      </c>
      <c r="C35" s="150" t="s">
        <v>590</v>
      </c>
      <c r="D35" s="149" t="s">
        <v>589</v>
      </c>
      <c r="F35" s="146" t="s">
        <v>305</v>
      </c>
      <c r="G35" s="145">
        <v>0</v>
      </c>
      <c r="H35" s="146" t="s">
        <v>305</v>
      </c>
      <c r="I35" s="148">
        <v>26.33</v>
      </c>
      <c r="J35" s="146" t="s">
        <v>305</v>
      </c>
      <c r="K35" s="147" t="s">
        <v>305</v>
      </c>
      <c r="L35" s="146" t="s">
        <v>305</v>
      </c>
      <c r="M35" s="145">
        <v>26.33</v>
      </c>
      <c r="P35" s="160">
        <f>+I35+G35</f>
        <v>26.33</v>
      </c>
      <c r="Q35" s="137" t="s">
        <v>319</v>
      </c>
    </row>
    <row r="36" spans="1:17" ht="14.2" customHeight="1" x14ac:dyDescent="0.55000000000000004">
      <c r="A36" s="155" t="s">
        <v>325</v>
      </c>
      <c r="B36" s="155" t="s">
        <v>324</v>
      </c>
      <c r="C36" s="155" t="s">
        <v>305</v>
      </c>
      <c r="D36" s="154" t="s">
        <v>588</v>
      </c>
      <c r="F36" s="146" t="s">
        <v>305</v>
      </c>
      <c r="G36" s="151">
        <v>0</v>
      </c>
      <c r="H36" s="146" t="s">
        <v>305</v>
      </c>
      <c r="I36" s="153">
        <v>149.44999999999999</v>
      </c>
      <c r="J36" s="146" t="s">
        <v>305</v>
      </c>
      <c r="K36" s="152" t="s">
        <v>305</v>
      </c>
      <c r="L36" s="146" t="s">
        <v>305</v>
      </c>
      <c r="M36" s="151">
        <v>175.78</v>
      </c>
      <c r="P36" s="160">
        <f>+I36+G36</f>
        <v>149.44999999999999</v>
      </c>
      <c r="Q36" s="137" t="s">
        <v>319</v>
      </c>
    </row>
    <row r="37" spans="1:17" ht="14.2" customHeight="1" x14ac:dyDescent="0.55000000000000004">
      <c r="A37" s="150" t="s">
        <v>325</v>
      </c>
      <c r="B37" s="150" t="s">
        <v>324</v>
      </c>
      <c r="C37" s="150" t="s">
        <v>305</v>
      </c>
      <c r="D37" s="149" t="s">
        <v>588</v>
      </c>
      <c r="F37" s="146" t="s">
        <v>305</v>
      </c>
      <c r="G37" s="145">
        <v>0</v>
      </c>
      <c r="H37" s="146" t="s">
        <v>305</v>
      </c>
      <c r="I37" s="148">
        <v>564.62</v>
      </c>
      <c r="J37" s="146" t="s">
        <v>305</v>
      </c>
      <c r="K37" s="147" t="s">
        <v>305</v>
      </c>
      <c r="L37" s="146" t="s">
        <v>305</v>
      </c>
      <c r="M37" s="145">
        <v>740.4</v>
      </c>
      <c r="P37" s="160">
        <f>+I37+G37</f>
        <v>564.62</v>
      </c>
      <c r="Q37" s="137" t="s">
        <v>319</v>
      </c>
    </row>
    <row r="38" spans="1:17" ht="14.2" customHeight="1" x14ac:dyDescent="0.55000000000000004">
      <c r="A38" s="155" t="s">
        <v>325</v>
      </c>
      <c r="B38" s="155" t="s">
        <v>324</v>
      </c>
      <c r="C38" s="155" t="s">
        <v>305</v>
      </c>
      <c r="D38" s="154" t="s">
        <v>588</v>
      </c>
      <c r="F38" s="146" t="s">
        <v>305</v>
      </c>
      <c r="G38" s="151">
        <v>0</v>
      </c>
      <c r="H38" s="146" t="s">
        <v>305</v>
      </c>
      <c r="I38" s="153">
        <v>1693.91</v>
      </c>
      <c r="J38" s="146" t="s">
        <v>305</v>
      </c>
      <c r="K38" s="152" t="s">
        <v>305</v>
      </c>
      <c r="L38" s="146" t="s">
        <v>305</v>
      </c>
      <c r="M38" s="151">
        <v>2434.31</v>
      </c>
      <c r="P38" s="160">
        <f>+I38+G38</f>
        <v>1693.91</v>
      </c>
      <c r="Q38" s="137" t="s">
        <v>319</v>
      </c>
    </row>
    <row r="39" spans="1:17" ht="14.2" customHeight="1" x14ac:dyDescent="0.55000000000000004">
      <c r="A39" s="150" t="s">
        <v>387</v>
      </c>
      <c r="B39" s="150" t="s">
        <v>587</v>
      </c>
      <c r="C39" s="150" t="s">
        <v>305</v>
      </c>
      <c r="D39" s="149" t="s">
        <v>585</v>
      </c>
      <c r="F39" s="146" t="s">
        <v>305</v>
      </c>
      <c r="G39" s="145">
        <v>0</v>
      </c>
      <c r="H39" s="146" t="s">
        <v>305</v>
      </c>
      <c r="I39" s="149" t="s">
        <v>305</v>
      </c>
      <c r="J39" s="146" t="s">
        <v>305</v>
      </c>
      <c r="K39" s="145">
        <v>551.30999999999995</v>
      </c>
      <c r="L39" s="146" t="s">
        <v>305</v>
      </c>
      <c r="M39" s="145">
        <v>1883</v>
      </c>
      <c r="P39" s="160">
        <f>-K39-G39</f>
        <v>-551.30999999999995</v>
      </c>
      <c r="Q39" s="137" t="s">
        <v>319</v>
      </c>
    </row>
    <row r="40" spans="1:17" ht="14.2" customHeight="1" x14ac:dyDescent="0.55000000000000004">
      <c r="A40" s="155" t="s">
        <v>316</v>
      </c>
      <c r="B40" s="155" t="s">
        <v>586</v>
      </c>
      <c r="C40" s="155" t="s">
        <v>305</v>
      </c>
      <c r="D40" s="154" t="s">
        <v>585</v>
      </c>
      <c r="F40" s="146" t="s">
        <v>305</v>
      </c>
      <c r="G40" s="151">
        <v>0</v>
      </c>
      <c r="H40" s="146" t="s">
        <v>305</v>
      </c>
      <c r="I40" s="154" t="s">
        <v>305</v>
      </c>
      <c r="J40" s="146" t="s">
        <v>305</v>
      </c>
      <c r="K40" s="151">
        <v>157.35</v>
      </c>
      <c r="L40" s="146" t="s">
        <v>305</v>
      </c>
      <c r="M40" s="151">
        <v>1725.65</v>
      </c>
      <c r="P40" s="160">
        <f>-K40-G40</f>
        <v>-157.35</v>
      </c>
      <c r="Q40" s="137" t="s">
        <v>319</v>
      </c>
    </row>
    <row r="41" spans="1:17" ht="14.2" customHeight="1" x14ac:dyDescent="0.55000000000000004">
      <c r="A41" s="150" t="s">
        <v>316</v>
      </c>
      <c r="B41" s="150" t="s">
        <v>586</v>
      </c>
      <c r="C41" s="150" t="s">
        <v>305</v>
      </c>
      <c r="D41" s="149" t="s">
        <v>585</v>
      </c>
      <c r="F41" s="146" t="s">
        <v>305</v>
      </c>
      <c r="G41" s="145">
        <v>0</v>
      </c>
      <c r="H41" s="146" t="s">
        <v>305</v>
      </c>
      <c r="I41" s="149" t="s">
        <v>305</v>
      </c>
      <c r="J41" s="146" t="s">
        <v>305</v>
      </c>
      <c r="K41" s="145">
        <v>1783.52</v>
      </c>
      <c r="L41" s="146" t="s">
        <v>305</v>
      </c>
      <c r="M41" s="145">
        <v>-57.87</v>
      </c>
      <c r="P41" s="160">
        <f>-K41-G41</f>
        <v>-1783.52</v>
      </c>
      <c r="Q41" s="137" t="s">
        <v>319</v>
      </c>
    </row>
    <row r="42" spans="1:17" ht="14.2" customHeight="1" x14ac:dyDescent="0.55000000000000004">
      <c r="A42" s="155" t="s">
        <v>494</v>
      </c>
      <c r="B42" s="155" t="s">
        <v>584</v>
      </c>
      <c r="C42" s="155" t="s">
        <v>305</v>
      </c>
      <c r="D42" s="154" t="s">
        <v>583</v>
      </c>
      <c r="F42" s="146" t="s">
        <v>305</v>
      </c>
      <c r="G42" s="151">
        <v>0</v>
      </c>
      <c r="H42" s="146" t="s">
        <v>305</v>
      </c>
      <c r="I42" s="154" t="s">
        <v>305</v>
      </c>
      <c r="J42" s="146" t="s">
        <v>305</v>
      </c>
      <c r="K42" s="151">
        <v>13.31</v>
      </c>
      <c r="L42" s="146" t="s">
        <v>305</v>
      </c>
      <c r="M42" s="151">
        <v>-71.180000000000007</v>
      </c>
      <c r="P42" s="160">
        <f>-K42-G42</f>
        <v>-13.31</v>
      </c>
      <c r="Q42" s="137" t="s">
        <v>319</v>
      </c>
    </row>
    <row r="43" spans="1:17" ht="14.2" customHeight="1" x14ac:dyDescent="0.55000000000000004">
      <c r="A43" s="150" t="s">
        <v>465</v>
      </c>
      <c r="B43" s="150" t="s">
        <v>468</v>
      </c>
      <c r="C43" s="150" t="s">
        <v>467</v>
      </c>
      <c r="D43" s="149" t="s">
        <v>582</v>
      </c>
      <c r="F43" s="146" t="s">
        <v>305</v>
      </c>
      <c r="G43" s="145">
        <v>0</v>
      </c>
      <c r="H43" s="146" t="s">
        <v>305</v>
      </c>
      <c r="I43" s="148">
        <v>1314</v>
      </c>
      <c r="J43" s="146" t="s">
        <v>305</v>
      </c>
      <c r="K43" s="147" t="s">
        <v>305</v>
      </c>
      <c r="L43" s="146" t="s">
        <v>305</v>
      </c>
      <c r="M43" s="145">
        <v>1242.82</v>
      </c>
      <c r="P43" s="160">
        <f>+I43+G43</f>
        <v>1314</v>
      </c>
      <c r="Q43" s="137" t="s">
        <v>319</v>
      </c>
    </row>
    <row r="44" spans="1:17" ht="14.2" customHeight="1" x14ac:dyDescent="0.55000000000000004">
      <c r="A44" s="164">
        <v>45838</v>
      </c>
      <c r="B44" s="155"/>
      <c r="C44" s="155"/>
      <c r="D44" s="154" t="s">
        <v>582</v>
      </c>
      <c r="F44" s="146"/>
      <c r="G44" s="151">
        <v>0</v>
      </c>
      <c r="H44" s="146" t="s">
        <v>305</v>
      </c>
      <c r="I44" s="154" t="s">
        <v>305</v>
      </c>
      <c r="J44" s="146" t="s">
        <v>305</v>
      </c>
      <c r="K44" s="151">
        <v>657</v>
      </c>
      <c r="L44" s="146" t="s">
        <v>305</v>
      </c>
      <c r="M44" s="151">
        <f>+M43-K44</f>
        <v>585.81999999999994</v>
      </c>
      <c r="P44" s="163">
        <f>-K44-G44</f>
        <v>-657</v>
      </c>
      <c r="Q44" s="137" t="s">
        <v>319</v>
      </c>
    </row>
    <row r="45" spans="1:17" ht="25.5" customHeight="1" thickBot="1" x14ac:dyDescent="0.6">
      <c r="A45" s="143" t="s">
        <v>581</v>
      </c>
      <c r="B45" s="142"/>
      <c r="C45" s="142"/>
      <c r="D45" s="142"/>
      <c r="E45" s="142"/>
      <c r="F45" s="139" t="s">
        <v>305</v>
      </c>
      <c r="G45" s="138">
        <v>0</v>
      </c>
      <c r="H45" s="139" t="s">
        <v>305</v>
      </c>
      <c r="I45" s="141">
        <v>3748.31</v>
      </c>
      <c r="J45" s="139" t="s">
        <v>305</v>
      </c>
      <c r="K45" s="138">
        <v>2505.4899999999998</v>
      </c>
      <c r="L45" s="139" t="s">
        <v>305</v>
      </c>
      <c r="M45" s="138">
        <f>+M44</f>
        <v>585.81999999999994</v>
      </c>
    </row>
    <row r="46" spans="1:17" x14ac:dyDescent="0.55000000000000004">
      <c r="A46" s="159" t="s">
        <v>580</v>
      </c>
      <c r="F46" s="146" t="s">
        <v>305</v>
      </c>
      <c r="G46" s="146" t="s">
        <v>305</v>
      </c>
      <c r="H46" s="146" t="s">
        <v>305</v>
      </c>
      <c r="I46" s="146" t="s">
        <v>305</v>
      </c>
      <c r="J46" s="146" t="s">
        <v>305</v>
      </c>
      <c r="K46" s="146" t="s">
        <v>305</v>
      </c>
      <c r="L46" s="146" t="s">
        <v>305</v>
      </c>
      <c r="M46" s="157" t="s">
        <v>305</v>
      </c>
    </row>
    <row r="47" spans="1:17" x14ac:dyDescent="0.55000000000000004">
      <c r="B47" s="146" t="s">
        <v>305</v>
      </c>
      <c r="C47" s="146" t="s">
        <v>305</v>
      </c>
      <c r="D47" s="146" t="s">
        <v>305</v>
      </c>
      <c r="F47" s="146" t="s">
        <v>305</v>
      </c>
      <c r="G47" s="146" t="s">
        <v>305</v>
      </c>
      <c r="H47" s="146" t="s">
        <v>305</v>
      </c>
      <c r="I47" s="146" t="s">
        <v>305</v>
      </c>
      <c r="J47" s="146" t="s">
        <v>305</v>
      </c>
      <c r="K47" s="146" t="s">
        <v>305</v>
      </c>
      <c r="L47" s="146" t="s">
        <v>305</v>
      </c>
      <c r="M47" s="146" t="s">
        <v>305</v>
      </c>
    </row>
    <row r="48" spans="1:17" x14ac:dyDescent="0.55000000000000004">
      <c r="A48" s="159" t="s">
        <v>305</v>
      </c>
      <c r="F48" s="146" t="s">
        <v>305</v>
      </c>
      <c r="G48" s="157" t="s">
        <v>305</v>
      </c>
      <c r="H48" s="146" t="s">
        <v>305</v>
      </c>
      <c r="I48" s="158" t="s">
        <v>305</v>
      </c>
      <c r="J48" s="146" t="s">
        <v>305</v>
      </c>
      <c r="K48" s="157" t="s">
        <v>305</v>
      </c>
      <c r="L48" s="146" t="s">
        <v>305</v>
      </c>
      <c r="M48" s="156">
        <v>0</v>
      </c>
    </row>
    <row r="49" spans="1:17" ht="14.2" customHeight="1" x14ac:dyDescent="0.55000000000000004">
      <c r="A49" s="150" t="s">
        <v>579</v>
      </c>
      <c r="B49" s="150" t="s">
        <v>578</v>
      </c>
      <c r="C49" s="150" t="s">
        <v>577</v>
      </c>
      <c r="D49" s="149" t="s">
        <v>576</v>
      </c>
      <c r="F49" s="146" t="s">
        <v>305</v>
      </c>
      <c r="G49" s="145">
        <v>2.81</v>
      </c>
      <c r="H49" s="146" t="s">
        <v>305</v>
      </c>
      <c r="I49" s="148">
        <v>18.690000000000001</v>
      </c>
      <c r="J49" s="146" t="s">
        <v>305</v>
      </c>
      <c r="K49" s="147" t="s">
        <v>305</v>
      </c>
      <c r="L49" s="146" t="s">
        <v>305</v>
      </c>
      <c r="M49" s="145">
        <v>18.690000000000001</v>
      </c>
      <c r="P49" s="161">
        <f t="shared" ref="P49:P61" si="1">+I49+G49</f>
        <v>21.5</v>
      </c>
    </row>
    <row r="50" spans="1:17" ht="14.2" customHeight="1" x14ac:dyDescent="0.55000000000000004">
      <c r="A50" s="155" t="s">
        <v>409</v>
      </c>
      <c r="B50" s="155" t="s">
        <v>575</v>
      </c>
      <c r="C50" s="155" t="s">
        <v>574</v>
      </c>
      <c r="D50" s="154" t="s">
        <v>573</v>
      </c>
      <c r="F50" s="146" t="s">
        <v>305</v>
      </c>
      <c r="G50" s="151">
        <v>2.83</v>
      </c>
      <c r="H50" s="146" t="s">
        <v>305</v>
      </c>
      <c r="I50" s="153">
        <v>18.899999999999999</v>
      </c>
      <c r="J50" s="146" t="s">
        <v>305</v>
      </c>
      <c r="K50" s="152" t="s">
        <v>305</v>
      </c>
      <c r="L50" s="146" t="s">
        <v>305</v>
      </c>
      <c r="M50" s="151">
        <v>37.590000000000003</v>
      </c>
      <c r="P50" s="161">
        <f t="shared" si="1"/>
        <v>21.729999999999997</v>
      </c>
    </row>
    <row r="51" spans="1:17" ht="14.2" customHeight="1" x14ac:dyDescent="0.55000000000000004">
      <c r="A51" s="150" t="s">
        <v>572</v>
      </c>
      <c r="B51" s="150" t="s">
        <v>571</v>
      </c>
      <c r="C51" s="150" t="s">
        <v>570</v>
      </c>
      <c r="D51" s="149" t="s">
        <v>569</v>
      </c>
      <c r="F51" s="146" t="s">
        <v>305</v>
      </c>
      <c r="G51" s="145">
        <v>2.87</v>
      </c>
      <c r="H51" s="146" t="s">
        <v>305</v>
      </c>
      <c r="I51" s="148">
        <v>19.13</v>
      </c>
      <c r="J51" s="146" t="s">
        <v>305</v>
      </c>
      <c r="K51" s="147" t="s">
        <v>305</v>
      </c>
      <c r="L51" s="146" t="s">
        <v>305</v>
      </c>
      <c r="M51" s="145">
        <v>56.72</v>
      </c>
      <c r="P51" s="161">
        <f t="shared" si="1"/>
        <v>22</v>
      </c>
    </row>
    <row r="52" spans="1:17" ht="14.2" customHeight="1" x14ac:dyDescent="0.55000000000000004">
      <c r="A52" s="155" t="s">
        <v>567</v>
      </c>
      <c r="B52" s="155" t="s">
        <v>566</v>
      </c>
      <c r="C52" s="155" t="s">
        <v>565</v>
      </c>
      <c r="D52" s="154" t="s">
        <v>568</v>
      </c>
      <c r="F52" s="146" t="s">
        <v>305</v>
      </c>
      <c r="G52" s="151">
        <v>0</v>
      </c>
      <c r="H52" s="146" t="s">
        <v>305</v>
      </c>
      <c r="I52" s="153">
        <v>157.94999999999999</v>
      </c>
      <c r="J52" s="146" t="s">
        <v>305</v>
      </c>
      <c r="K52" s="152" t="s">
        <v>305</v>
      </c>
      <c r="L52" s="146" t="s">
        <v>305</v>
      </c>
      <c r="M52" s="151">
        <v>214.67</v>
      </c>
      <c r="P52" s="160">
        <f t="shared" si="1"/>
        <v>157.94999999999999</v>
      </c>
      <c r="Q52" s="137" t="s">
        <v>319</v>
      </c>
    </row>
    <row r="53" spans="1:17" ht="14.2" customHeight="1" x14ac:dyDescent="0.55000000000000004">
      <c r="A53" s="150" t="s">
        <v>567</v>
      </c>
      <c r="B53" s="150" t="s">
        <v>566</v>
      </c>
      <c r="C53" s="150" t="s">
        <v>565</v>
      </c>
      <c r="D53" s="149" t="s">
        <v>564</v>
      </c>
      <c r="F53" s="146" t="s">
        <v>305</v>
      </c>
      <c r="G53" s="145">
        <v>0</v>
      </c>
      <c r="H53" s="146" t="s">
        <v>305</v>
      </c>
      <c r="I53" s="148">
        <v>2372</v>
      </c>
      <c r="J53" s="146" t="s">
        <v>305</v>
      </c>
      <c r="K53" s="147" t="s">
        <v>305</v>
      </c>
      <c r="L53" s="146" t="s">
        <v>305</v>
      </c>
      <c r="M53" s="145">
        <v>2586.67</v>
      </c>
      <c r="P53" s="160">
        <f t="shared" si="1"/>
        <v>2372</v>
      </c>
      <c r="Q53" s="137" t="s">
        <v>319</v>
      </c>
    </row>
    <row r="54" spans="1:17" ht="14.2" customHeight="1" x14ac:dyDescent="0.55000000000000004">
      <c r="A54" s="155" t="s">
        <v>328</v>
      </c>
      <c r="B54" s="155" t="s">
        <v>561</v>
      </c>
      <c r="C54" s="155" t="s">
        <v>560</v>
      </c>
      <c r="D54" s="154" t="s">
        <v>563</v>
      </c>
      <c r="F54" s="146" t="s">
        <v>305</v>
      </c>
      <c r="G54" s="151">
        <v>0</v>
      </c>
      <c r="H54" s="146" t="s">
        <v>305</v>
      </c>
      <c r="I54" s="153">
        <v>12356.05</v>
      </c>
      <c r="J54" s="146" t="s">
        <v>305</v>
      </c>
      <c r="K54" s="152" t="s">
        <v>305</v>
      </c>
      <c r="L54" s="146" t="s">
        <v>305</v>
      </c>
      <c r="M54" s="151">
        <v>14942.72</v>
      </c>
      <c r="P54" s="160">
        <f t="shared" si="1"/>
        <v>12356.05</v>
      </c>
      <c r="Q54" s="137" t="s">
        <v>319</v>
      </c>
    </row>
    <row r="55" spans="1:17" ht="14.2" customHeight="1" x14ac:dyDescent="0.55000000000000004">
      <c r="A55" s="150" t="s">
        <v>328</v>
      </c>
      <c r="B55" s="150" t="s">
        <v>561</v>
      </c>
      <c r="C55" s="150" t="s">
        <v>560</v>
      </c>
      <c r="D55" s="149" t="s">
        <v>562</v>
      </c>
      <c r="F55" s="146" t="s">
        <v>305</v>
      </c>
      <c r="G55" s="145">
        <v>87.39</v>
      </c>
      <c r="H55" s="146" t="s">
        <v>305</v>
      </c>
      <c r="I55" s="148">
        <v>582.6</v>
      </c>
      <c r="J55" s="146" t="s">
        <v>305</v>
      </c>
      <c r="K55" s="147" t="s">
        <v>305</v>
      </c>
      <c r="L55" s="146" t="s">
        <v>305</v>
      </c>
      <c r="M55" s="145">
        <v>15525.32</v>
      </c>
      <c r="P55" s="161">
        <f t="shared" si="1"/>
        <v>669.99</v>
      </c>
    </row>
    <row r="56" spans="1:17" ht="14.2" customHeight="1" x14ac:dyDescent="0.55000000000000004">
      <c r="A56" s="155" t="s">
        <v>328</v>
      </c>
      <c r="B56" s="155" t="s">
        <v>561</v>
      </c>
      <c r="C56" s="155" t="s">
        <v>560</v>
      </c>
      <c r="D56" s="154" t="s">
        <v>559</v>
      </c>
      <c r="F56" s="146" t="s">
        <v>305</v>
      </c>
      <c r="G56" s="151">
        <v>106.04</v>
      </c>
      <c r="H56" s="146" t="s">
        <v>305</v>
      </c>
      <c r="I56" s="153">
        <v>706.94</v>
      </c>
      <c r="J56" s="146" t="s">
        <v>305</v>
      </c>
      <c r="K56" s="152" t="s">
        <v>305</v>
      </c>
      <c r="L56" s="146" t="s">
        <v>305</v>
      </c>
      <c r="M56" s="151">
        <v>16232.26</v>
      </c>
      <c r="P56" s="161">
        <f t="shared" si="1"/>
        <v>812.98</v>
      </c>
    </row>
    <row r="57" spans="1:17" ht="14.2" customHeight="1" x14ac:dyDescent="0.55000000000000004">
      <c r="A57" s="150" t="s">
        <v>558</v>
      </c>
      <c r="B57" s="150" t="s">
        <v>557</v>
      </c>
      <c r="C57" s="150" t="s">
        <v>556</v>
      </c>
      <c r="D57" s="149" t="s">
        <v>555</v>
      </c>
      <c r="F57" s="146" t="s">
        <v>305</v>
      </c>
      <c r="G57" s="145">
        <v>2.87</v>
      </c>
      <c r="H57" s="146" t="s">
        <v>305</v>
      </c>
      <c r="I57" s="148">
        <v>19.13</v>
      </c>
      <c r="J57" s="146" t="s">
        <v>305</v>
      </c>
      <c r="K57" s="147" t="s">
        <v>305</v>
      </c>
      <c r="L57" s="146" t="s">
        <v>305</v>
      </c>
      <c r="M57" s="145">
        <v>16251.39</v>
      </c>
      <c r="P57" s="161">
        <f t="shared" si="1"/>
        <v>22</v>
      </c>
    </row>
    <row r="58" spans="1:17" ht="14.2" customHeight="1" x14ac:dyDescent="0.55000000000000004">
      <c r="A58" s="155" t="s">
        <v>554</v>
      </c>
      <c r="B58" s="155" t="s">
        <v>553</v>
      </c>
      <c r="C58" s="155" t="s">
        <v>552</v>
      </c>
      <c r="D58" s="154" t="s">
        <v>551</v>
      </c>
      <c r="F58" s="146" t="s">
        <v>305</v>
      </c>
      <c r="G58" s="151">
        <v>2.87</v>
      </c>
      <c r="H58" s="146" t="s">
        <v>305</v>
      </c>
      <c r="I58" s="153">
        <v>19.13</v>
      </c>
      <c r="J58" s="146" t="s">
        <v>305</v>
      </c>
      <c r="K58" s="152" t="s">
        <v>305</v>
      </c>
      <c r="L58" s="146" t="s">
        <v>305</v>
      </c>
      <c r="M58" s="151">
        <v>16270.52</v>
      </c>
      <c r="P58" s="161">
        <f t="shared" si="1"/>
        <v>22</v>
      </c>
    </row>
    <row r="59" spans="1:17" ht="14.2" customHeight="1" x14ac:dyDescent="0.55000000000000004">
      <c r="A59" s="150" t="s">
        <v>325</v>
      </c>
      <c r="B59" s="150" t="s">
        <v>549</v>
      </c>
      <c r="C59" s="150" t="s">
        <v>548</v>
      </c>
      <c r="D59" s="149" t="s">
        <v>550</v>
      </c>
      <c r="F59" s="146" t="s">
        <v>305</v>
      </c>
      <c r="G59" s="145">
        <v>61.04</v>
      </c>
      <c r="H59" s="146" t="s">
        <v>305</v>
      </c>
      <c r="I59" s="148">
        <v>406.95</v>
      </c>
      <c r="J59" s="146" t="s">
        <v>305</v>
      </c>
      <c r="K59" s="147" t="s">
        <v>305</v>
      </c>
      <c r="L59" s="146" t="s">
        <v>305</v>
      </c>
      <c r="M59" s="145">
        <v>16677.47</v>
      </c>
      <c r="P59" s="161">
        <f t="shared" si="1"/>
        <v>467.99</v>
      </c>
    </row>
    <row r="60" spans="1:17" ht="14.2" customHeight="1" x14ac:dyDescent="0.55000000000000004">
      <c r="A60" s="155" t="s">
        <v>325</v>
      </c>
      <c r="B60" s="155" t="s">
        <v>549</v>
      </c>
      <c r="C60" s="155" t="s">
        <v>548</v>
      </c>
      <c r="D60" s="154" t="s">
        <v>547</v>
      </c>
      <c r="F60" s="146" t="s">
        <v>305</v>
      </c>
      <c r="G60" s="151">
        <v>83.74</v>
      </c>
      <c r="H60" s="146" t="s">
        <v>305</v>
      </c>
      <c r="I60" s="153">
        <v>558.25</v>
      </c>
      <c r="J60" s="146" t="s">
        <v>305</v>
      </c>
      <c r="K60" s="152" t="s">
        <v>305</v>
      </c>
      <c r="L60" s="146" t="s">
        <v>305</v>
      </c>
      <c r="M60" s="151">
        <v>17235.72</v>
      </c>
      <c r="P60" s="161">
        <f t="shared" si="1"/>
        <v>641.99</v>
      </c>
    </row>
    <row r="61" spans="1:17" ht="14.2" customHeight="1" x14ac:dyDescent="0.55000000000000004">
      <c r="A61" s="150" t="s">
        <v>546</v>
      </c>
      <c r="B61" s="150" t="s">
        <v>545</v>
      </c>
      <c r="C61" s="150" t="s">
        <v>544</v>
      </c>
      <c r="D61" s="149" t="s">
        <v>543</v>
      </c>
      <c r="F61" s="146" t="s">
        <v>305</v>
      </c>
      <c r="G61" s="145">
        <v>2.09</v>
      </c>
      <c r="H61" s="146" t="s">
        <v>305</v>
      </c>
      <c r="I61" s="148">
        <v>13.91</v>
      </c>
      <c r="J61" s="146" t="s">
        <v>305</v>
      </c>
      <c r="K61" s="147" t="s">
        <v>305</v>
      </c>
      <c r="L61" s="146" t="s">
        <v>305</v>
      </c>
      <c r="M61" s="145">
        <v>17249.63</v>
      </c>
      <c r="P61" s="161">
        <f t="shared" si="1"/>
        <v>16</v>
      </c>
    </row>
    <row r="62" spans="1:17" ht="14.2" customHeight="1" x14ac:dyDescent="0.55000000000000004">
      <c r="A62" s="150" t="s">
        <v>387</v>
      </c>
      <c r="B62" s="150" t="s">
        <v>541</v>
      </c>
      <c r="C62" s="150" t="s">
        <v>540</v>
      </c>
      <c r="D62" s="149" t="s">
        <v>542</v>
      </c>
      <c r="F62" s="146" t="s">
        <v>305</v>
      </c>
      <c r="G62" s="145">
        <v>0</v>
      </c>
      <c r="H62" s="146" t="s">
        <v>305</v>
      </c>
      <c r="I62" s="149" t="s">
        <v>305</v>
      </c>
      <c r="J62" s="146" t="s">
        <v>305</v>
      </c>
      <c r="K62" s="145">
        <v>11964.05</v>
      </c>
      <c r="L62" s="146" t="s">
        <v>305</v>
      </c>
      <c r="M62" s="145">
        <v>5304.71</v>
      </c>
      <c r="P62" s="160">
        <f>-K62-G62</f>
        <v>-11964.05</v>
      </c>
      <c r="Q62" s="137" t="s">
        <v>319</v>
      </c>
    </row>
    <row r="63" spans="1:17" ht="14.2" customHeight="1" x14ac:dyDescent="0.55000000000000004">
      <c r="A63" s="155" t="s">
        <v>387</v>
      </c>
      <c r="B63" s="155" t="s">
        <v>541</v>
      </c>
      <c r="C63" s="155" t="s">
        <v>540</v>
      </c>
      <c r="D63" s="154" t="s">
        <v>539</v>
      </c>
      <c r="F63" s="146" t="s">
        <v>305</v>
      </c>
      <c r="G63" s="151">
        <v>39.520000000000003</v>
      </c>
      <c r="H63" s="146" t="s">
        <v>305</v>
      </c>
      <c r="I63" s="153">
        <v>263.47000000000003</v>
      </c>
      <c r="J63" s="146" t="s">
        <v>305</v>
      </c>
      <c r="K63" s="152" t="s">
        <v>305</v>
      </c>
      <c r="L63" s="146" t="s">
        <v>305</v>
      </c>
      <c r="M63" s="151">
        <v>5568.18</v>
      </c>
      <c r="P63" s="161">
        <f t="shared" ref="P63:P68" si="2">+I63+G63</f>
        <v>302.99</v>
      </c>
    </row>
    <row r="64" spans="1:17" ht="14.2" customHeight="1" x14ac:dyDescent="0.55000000000000004">
      <c r="A64" s="150" t="s">
        <v>538</v>
      </c>
      <c r="B64" s="150" t="s">
        <v>537</v>
      </c>
      <c r="C64" s="150" t="s">
        <v>536</v>
      </c>
      <c r="D64" s="149" t="s">
        <v>535</v>
      </c>
      <c r="F64" s="146" t="s">
        <v>305</v>
      </c>
      <c r="G64" s="145">
        <v>2.87</v>
      </c>
      <c r="H64" s="146" t="s">
        <v>305</v>
      </c>
      <c r="I64" s="148">
        <v>19.13</v>
      </c>
      <c r="J64" s="146" t="s">
        <v>305</v>
      </c>
      <c r="K64" s="147" t="s">
        <v>305</v>
      </c>
      <c r="L64" s="146" t="s">
        <v>305</v>
      </c>
      <c r="M64" s="145">
        <v>5587.31</v>
      </c>
      <c r="P64" s="161">
        <f t="shared" si="2"/>
        <v>22</v>
      </c>
    </row>
    <row r="65" spans="1:17" ht="14.2" customHeight="1" x14ac:dyDescent="0.55000000000000004">
      <c r="A65" s="155" t="s">
        <v>534</v>
      </c>
      <c r="B65" s="155" t="s">
        <v>533</v>
      </c>
      <c r="C65" s="155" t="s">
        <v>532</v>
      </c>
      <c r="D65" s="154" t="s">
        <v>531</v>
      </c>
      <c r="F65" s="146" t="s">
        <v>305</v>
      </c>
      <c r="G65" s="151">
        <v>2.98</v>
      </c>
      <c r="H65" s="146" t="s">
        <v>305</v>
      </c>
      <c r="I65" s="153">
        <v>19.899999999999999</v>
      </c>
      <c r="J65" s="146" t="s">
        <v>305</v>
      </c>
      <c r="K65" s="152" t="s">
        <v>305</v>
      </c>
      <c r="L65" s="146" t="s">
        <v>305</v>
      </c>
      <c r="M65" s="151">
        <v>5607.21</v>
      </c>
      <c r="P65" s="161">
        <f t="shared" si="2"/>
        <v>22.88</v>
      </c>
    </row>
    <row r="66" spans="1:17" ht="14.2" customHeight="1" x14ac:dyDescent="0.55000000000000004">
      <c r="A66" s="150" t="s">
        <v>530</v>
      </c>
      <c r="B66" s="150" t="s">
        <v>529</v>
      </c>
      <c r="C66" s="150" t="s">
        <v>528</v>
      </c>
      <c r="D66" s="149" t="s">
        <v>527</v>
      </c>
      <c r="F66" s="146" t="s">
        <v>305</v>
      </c>
      <c r="G66" s="145">
        <v>2.06</v>
      </c>
      <c r="H66" s="146" t="s">
        <v>305</v>
      </c>
      <c r="I66" s="148">
        <v>13.73</v>
      </c>
      <c r="J66" s="146" t="s">
        <v>305</v>
      </c>
      <c r="K66" s="147" t="s">
        <v>305</v>
      </c>
      <c r="L66" s="146" t="s">
        <v>305</v>
      </c>
      <c r="M66" s="145">
        <v>5620.94</v>
      </c>
      <c r="P66" s="161">
        <f t="shared" si="2"/>
        <v>15.790000000000001</v>
      </c>
    </row>
    <row r="67" spans="1:17" ht="14.2" customHeight="1" x14ac:dyDescent="0.55000000000000004">
      <c r="A67" s="155" t="s">
        <v>526</v>
      </c>
      <c r="B67" s="155" t="s">
        <v>525</v>
      </c>
      <c r="C67" s="155" t="s">
        <v>524</v>
      </c>
      <c r="D67" s="154" t="s">
        <v>523</v>
      </c>
      <c r="F67" s="146" t="s">
        <v>305</v>
      </c>
      <c r="G67" s="151">
        <v>2.87</v>
      </c>
      <c r="H67" s="146" t="s">
        <v>305</v>
      </c>
      <c r="I67" s="153">
        <v>19.13</v>
      </c>
      <c r="J67" s="146" t="s">
        <v>305</v>
      </c>
      <c r="K67" s="152" t="s">
        <v>305</v>
      </c>
      <c r="L67" s="146" t="s">
        <v>305</v>
      </c>
      <c r="M67" s="151">
        <v>5640.07</v>
      </c>
      <c r="P67" s="161">
        <f t="shared" si="2"/>
        <v>22</v>
      </c>
    </row>
    <row r="68" spans="1:17" ht="14.2" customHeight="1" x14ac:dyDescent="0.55000000000000004">
      <c r="A68" s="155" t="s">
        <v>316</v>
      </c>
      <c r="B68" s="155" t="s">
        <v>519</v>
      </c>
      <c r="C68" s="155" t="s">
        <v>518</v>
      </c>
      <c r="D68" s="154" t="s">
        <v>522</v>
      </c>
      <c r="F68" s="146" t="s">
        <v>305</v>
      </c>
      <c r="G68" s="151">
        <v>121.82</v>
      </c>
      <c r="H68" s="146" t="s">
        <v>305</v>
      </c>
      <c r="I68" s="153">
        <v>812.16</v>
      </c>
      <c r="J68" s="146" t="s">
        <v>305</v>
      </c>
      <c r="K68" s="152" t="s">
        <v>305</v>
      </c>
      <c r="L68" s="146" t="s">
        <v>305</v>
      </c>
      <c r="M68" s="151">
        <v>6859.18</v>
      </c>
      <c r="P68" s="161">
        <f t="shared" si="2"/>
        <v>933.98</v>
      </c>
    </row>
    <row r="69" spans="1:17" ht="14.2" customHeight="1" x14ac:dyDescent="0.55000000000000004">
      <c r="A69" s="150" t="s">
        <v>316</v>
      </c>
      <c r="B69" s="150" t="s">
        <v>519</v>
      </c>
      <c r="C69" s="150" t="s">
        <v>518</v>
      </c>
      <c r="D69" s="149" t="s">
        <v>521</v>
      </c>
      <c r="F69" s="146" t="s">
        <v>305</v>
      </c>
      <c r="G69" s="145">
        <v>-109.56</v>
      </c>
      <c r="H69" s="146" t="s">
        <v>305</v>
      </c>
      <c r="I69" s="149" t="s">
        <v>305</v>
      </c>
      <c r="J69" s="146" t="s">
        <v>305</v>
      </c>
      <c r="K69" s="145">
        <v>730.42</v>
      </c>
      <c r="L69" s="146" t="s">
        <v>305</v>
      </c>
      <c r="M69" s="145">
        <v>6128.76</v>
      </c>
      <c r="P69" s="161">
        <f>-K69+G69</f>
        <v>-839.98</v>
      </c>
    </row>
    <row r="70" spans="1:17" ht="14.2" customHeight="1" x14ac:dyDescent="0.55000000000000004">
      <c r="A70" s="155" t="s">
        <v>316</v>
      </c>
      <c r="B70" s="155" t="s">
        <v>519</v>
      </c>
      <c r="C70" s="155" t="s">
        <v>518</v>
      </c>
      <c r="D70" s="154" t="s">
        <v>520</v>
      </c>
      <c r="F70" s="146" t="s">
        <v>305</v>
      </c>
      <c r="G70" s="151">
        <v>8.2200000000000006</v>
      </c>
      <c r="H70" s="146" t="s">
        <v>305</v>
      </c>
      <c r="I70" s="153">
        <v>54.78</v>
      </c>
      <c r="J70" s="146" t="s">
        <v>305</v>
      </c>
      <c r="K70" s="152" t="s">
        <v>305</v>
      </c>
      <c r="L70" s="146" t="s">
        <v>305</v>
      </c>
      <c r="M70" s="151">
        <v>6183.54</v>
      </c>
      <c r="P70" s="161">
        <f>+I70+G70</f>
        <v>63</v>
      </c>
    </row>
    <row r="71" spans="1:17" ht="14.2" customHeight="1" x14ac:dyDescent="0.55000000000000004">
      <c r="A71" s="150" t="s">
        <v>316</v>
      </c>
      <c r="B71" s="150" t="s">
        <v>519</v>
      </c>
      <c r="C71" s="150" t="s">
        <v>518</v>
      </c>
      <c r="D71" s="149" t="s">
        <v>517</v>
      </c>
      <c r="F71" s="146" t="s">
        <v>305</v>
      </c>
      <c r="G71" s="145">
        <v>101.34</v>
      </c>
      <c r="H71" s="146" t="s">
        <v>305</v>
      </c>
      <c r="I71" s="148">
        <v>675.64</v>
      </c>
      <c r="J71" s="146" t="s">
        <v>305</v>
      </c>
      <c r="K71" s="147" t="s">
        <v>305</v>
      </c>
      <c r="L71" s="146" t="s">
        <v>305</v>
      </c>
      <c r="M71" s="145">
        <v>6859.18</v>
      </c>
      <c r="P71" s="161">
        <f>+I71+G71</f>
        <v>776.98</v>
      </c>
    </row>
    <row r="72" spans="1:17" ht="14.2" customHeight="1" x14ac:dyDescent="0.55000000000000004">
      <c r="A72" s="155" t="s">
        <v>516</v>
      </c>
      <c r="B72" s="155" t="s">
        <v>515</v>
      </c>
      <c r="C72" s="155" t="s">
        <v>514</v>
      </c>
      <c r="D72" s="154" t="s">
        <v>513</v>
      </c>
      <c r="F72" s="146" t="s">
        <v>305</v>
      </c>
      <c r="G72" s="151">
        <v>0</v>
      </c>
      <c r="H72" s="146" t="s">
        <v>305</v>
      </c>
      <c r="I72" s="153">
        <v>22</v>
      </c>
      <c r="J72" s="146" t="s">
        <v>305</v>
      </c>
      <c r="K72" s="152" t="s">
        <v>305</v>
      </c>
      <c r="L72" s="146" t="s">
        <v>305</v>
      </c>
      <c r="M72" s="151">
        <v>6881.18</v>
      </c>
      <c r="P72" s="161">
        <f>+I72+G72</f>
        <v>22</v>
      </c>
    </row>
    <row r="73" spans="1:17" ht="14.2" customHeight="1" x14ac:dyDescent="0.55000000000000004">
      <c r="A73" s="150" t="s">
        <v>426</v>
      </c>
      <c r="B73" s="150" t="s">
        <v>512</v>
      </c>
      <c r="C73" s="150" t="s">
        <v>511</v>
      </c>
      <c r="D73" s="149" t="s">
        <v>510</v>
      </c>
      <c r="F73" s="146" t="s">
        <v>305</v>
      </c>
      <c r="G73" s="145">
        <v>0</v>
      </c>
      <c r="H73" s="146" t="s">
        <v>305</v>
      </c>
      <c r="I73" s="148">
        <v>105.3</v>
      </c>
      <c r="J73" s="146" t="s">
        <v>305</v>
      </c>
      <c r="K73" s="147" t="s">
        <v>305</v>
      </c>
      <c r="L73" s="146" t="s">
        <v>305</v>
      </c>
      <c r="M73" s="145">
        <v>6986.48</v>
      </c>
      <c r="P73" s="160">
        <f>+I73+G73</f>
        <v>105.3</v>
      </c>
      <c r="Q73" s="137" t="s">
        <v>319</v>
      </c>
    </row>
    <row r="74" spans="1:17" ht="14.2" customHeight="1" x14ac:dyDescent="0.55000000000000004">
      <c r="A74" s="155" t="s">
        <v>509</v>
      </c>
      <c r="B74" s="155" t="s">
        <v>508</v>
      </c>
      <c r="C74" s="155" t="s">
        <v>507</v>
      </c>
      <c r="D74" s="154" t="s">
        <v>506</v>
      </c>
      <c r="F74" s="146" t="s">
        <v>305</v>
      </c>
      <c r="G74" s="151">
        <v>0</v>
      </c>
      <c r="H74" s="146" t="s">
        <v>305</v>
      </c>
      <c r="I74" s="154" t="s">
        <v>305</v>
      </c>
      <c r="J74" s="146" t="s">
        <v>305</v>
      </c>
      <c r="K74" s="151">
        <v>2130.9699999999998</v>
      </c>
      <c r="L74" s="146" t="s">
        <v>305</v>
      </c>
      <c r="M74" s="151">
        <v>4855.51</v>
      </c>
      <c r="P74" s="160">
        <f>-K74-G74</f>
        <v>-2130.9699999999998</v>
      </c>
      <c r="Q74" s="137" t="s">
        <v>319</v>
      </c>
    </row>
    <row r="75" spans="1:17" ht="14.2" customHeight="1" x14ac:dyDescent="0.55000000000000004">
      <c r="A75" s="150" t="s">
        <v>373</v>
      </c>
      <c r="B75" s="150" t="s">
        <v>505</v>
      </c>
      <c r="C75" s="150" t="s">
        <v>504</v>
      </c>
      <c r="D75" s="149" t="s">
        <v>503</v>
      </c>
      <c r="F75" s="146" t="s">
        <v>305</v>
      </c>
      <c r="G75" s="145">
        <v>98.09</v>
      </c>
      <c r="H75" s="146" t="s">
        <v>305</v>
      </c>
      <c r="I75" s="148">
        <v>653.9</v>
      </c>
      <c r="J75" s="146" t="s">
        <v>305</v>
      </c>
      <c r="K75" s="147" t="s">
        <v>305</v>
      </c>
      <c r="L75" s="146" t="s">
        <v>305</v>
      </c>
      <c r="M75" s="145">
        <v>5509.41</v>
      </c>
      <c r="P75" s="161">
        <f>+I75+G75</f>
        <v>751.99</v>
      </c>
    </row>
    <row r="76" spans="1:17" ht="14.2" customHeight="1" x14ac:dyDescent="0.55000000000000004">
      <c r="A76" s="155" t="s">
        <v>502</v>
      </c>
      <c r="B76" s="155" t="s">
        <v>501</v>
      </c>
      <c r="C76" s="155" t="s">
        <v>500</v>
      </c>
      <c r="D76" s="154" t="s">
        <v>499</v>
      </c>
      <c r="F76" s="146" t="s">
        <v>305</v>
      </c>
      <c r="G76" s="151">
        <v>2.98</v>
      </c>
      <c r="H76" s="146" t="s">
        <v>305</v>
      </c>
      <c r="I76" s="153">
        <v>19.899999999999999</v>
      </c>
      <c r="J76" s="146" t="s">
        <v>305</v>
      </c>
      <c r="K76" s="152" t="s">
        <v>305</v>
      </c>
      <c r="L76" s="146" t="s">
        <v>305</v>
      </c>
      <c r="M76" s="151">
        <v>5529.31</v>
      </c>
      <c r="P76" s="161">
        <f>+I76+G76</f>
        <v>22.88</v>
      </c>
    </row>
    <row r="77" spans="1:17" ht="14.2" customHeight="1" x14ac:dyDescent="0.55000000000000004">
      <c r="A77" s="150" t="s">
        <v>498</v>
      </c>
      <c r="B77" s="150" t="s">
        <v>497</v>
      </c>
      <c r="C77" s="150" t="s">
        <v>496</v>
      </c>
      <c r="D77" s="149" t="s">
        <v>495</v>
      </c>
      <c r="F77" s="146" t="s">
        <v>305</v>
      </c>
      <c r="G77" s="145">
        <v>0.01</v>
      </c>
      <c r="H77" s="146" t="s">
        <v>305</v>
      </c>
      <c r="I77" s="148">
        <v>0.01</v>
      </c>
      <c r="J77" s="146" t="s">
        <v>305</v>
      </c>
      <c r="K77" s="147" t="s">
        <v>305</v>
      </c>
      <c r="L77" s="146" t="s">
        <v>305</v>
      </c>
      <c r="M77" s="145">
        <v>5529.32</v>
      </c>
      <c r="P77" s="161">
        <f>+I77+G77</f>
        <v>0.02</v>
      </c>
    </row>
    <row r="78" spans="1:17" ht="14.2" customHeight="1" x14ac:dyDescent="0.55000000000000004">
      <c r="A78" s="155" t="s">
        <v>494</v>
      </c>
      <c r="B78" s="155" t="s">
        <v>493</v>
      </c>
      <c r="C78" s="155" t="s">
        <v>305</v>
      </c>
      <c r="D78" s="154" t="s">
        <v>492</v>
      </c>
      <c r="F78" s="146" t="s">
        <v>305</v>
      </c>
      <c r="G78" s="151">
        <v>0</v>
      </c>
      <c r="H78" s="146" t="s">
        <v>305</v>
      </c>
      <c r="I78" s="154" t="s">
        <v>305</v>
      </c>
      <c r="J78" s="146" t="s">
        <v>305</v>
      </c>
      <c r="K78" s="151">
        <v>823.08</v>
      </c>
      <c r="L78" s="146" t="s">
        <v>305</v>
      </c>
      <c r="M78" s="151">
        <v>4706.24</v>
      </c>
      <c r="P78" s="160">
        <f>-K78-G78</f>
        <v>-823.08</v>
      </c>
      <c r="Q78" s="137" t="s">
        <v>319</v>
      </c>
    </row>
    <row r="79" spans="1:17" ht="14.2" customHeight="1" x14ac:dyDescent="0.55000000000000004">
      <c r="A79" s="150" t="s">
        <v>491</v>
      </c>
      <c r="B79" s="150" t="s">
        <v>490</v>
      </c>
      <c r="C79" s="150" t="s">
        <v>489</v>
      </c>
      <c r="D79" s="149" t="s">
        <v>488</v>
      </c>
      <c r="F79" s="146" t="s">
        <v>305</v>
      </c>
      <c r="G79" s="145">
        <v>2.09</v>
      </c>
      <c r="H79" s="146" t="s">
        <v>305</v>
      </c>
      <c r="I79" s="148">
        <v>13.91</v>
      </c>
      <c r="J79" s="146" t="s">
        <v>305</v>
      </c>
      <c r="K79" s="147" t="s">
        <v>305</v>
      </c>
      <c r="L79" s="146" t="s">
        <v>305</v>
      </c>
      <c r="M79" s="145">
        <v>4720.1499999999996</v>
      </c>
      <c r="P79" s="161">
        <f t="shared" ref="P79:P97" si="3">+I79+G79</f>
        <v>16</v>
      </c>
    </row>
    <row r="80" spans="1:17" ht="14.2" customHeight="1" x14ac:dyDescent="0.55000000000000004">
      <c r="A80" s="155" t="s">
        <v>487</v>
      </c>
      <c r="B80" s="155" t="s">
        <v>486</v>
      </c>
      <c r="C80" s="155" t="s">
        <v>485</v>
      </c>
      <c r="D80" s="154" t="s">
        <v>484</v>
      </c>
      <c r="F80" s="146" t="s">
        <v>305</v>
      </c>
      <c r="G80" s="151">
        <v>2.87</v>
      </c>
      <c r="H80" s="146" t="s">
        <v>305</v>
      </c>
      <c r="I80" s="153">
        <v>19.13</v>
      </c>
      <c r="J80" s="146" t="s">
        <v>305</v>
      </c>
      <c r="K80" s="152" t="s">
        <v>305</v>
      </c>
      <c r="L80" s="146" t="s">
        <v>305</v>
      </c>
      <c r="M80" s="151">
        <v>4739.28</v>
      </c>
      <c r="P80" s="161">
        <f t="shared" si="3"/>
        <v>22</v>
      </c>
    </row>
    <row r="81" spans="1:17" ht="14.2" customHeight="1" x14ac:dyDescent="0.55000000000000004">
      <c r="A81" s="150" t="s">
        <v>313</v>
      </c>
      <c r="B81" s="150" t="s">
        <v>482</v>
      </c>
      <c r="C81" s="150" t="s">
        <v>481</v>
      </c>
      <c r="D81" s="149" t="s">
        <v>483</v>
      </c>
      <c r="F81" s="146" t="s">
        <v>305</v>
      </c>
      <c r="G81" s="145">
        <v>85.82</v>
      </c>
      <c r="H81" s="146" t="s">
        <v>305</v>
      </c>
      <c r="I81" s="148">
        <v>572.16</v>
      </c>
      <c r="J81" s="146" t="s">
        <v>305</v>
      </c>
      <c r="K81" s="147" t="s">
        <v>305</v>
      </c>
      <c r="L81" s="146" t="s">
        <v>305</v>
      </c>
      <c r="M81" s="145">
        <v>5311.44</v>
      </c>
      <c r="P81" s="161">
        <f t="shared" si="3"/>
        <v>657.98</v>
      </c>
    </row>
    <row r="82" spans="1:17" ht="14.2" customHeight="1" x14ac:dyDescent="0.55000000000000004">
      <c r="A82" s="155" t="s">
        <v>313</v>
      </c>
      <c r="B82" s="155" t="s">
        <v>482</v>
      </c>
      <c r="C82" s="155" t="s">
        <v>481</v>
      </c>
      <c r="D82" s="154" t="s">
        <v>480</v>
      </c>
      <c r="F82" s="146" t="s">
        <v>305</v>
      </c>
      <c r="G82" s="151">
        <v>38.35</v>
      </c>
      <c r="H82" s="146" t="s">
        <v>305</v>
      </c>
      <c r="I82" s="153">
        <v>255.65</v>
      </c>
      <c r="J82" s="146" t="s">
        <v>305</v>
      </c>
      <c r="K82" s="152" t="s">
        <v>305</v>
      </c>
      <c r="L82" s="146" t="s">
        <v>305</v>
      </c>
      <c r="M82" s="151">
        <v>5567.09</v>
      </c>
      <c r="P82" s="161">
        <f t="shared" si="3"/>
        <v>294</v>
      </c>
    </row>
    <row r="83" spans="1:17" ht="14.2" customHeight="1" x14ac:dyDescent="0.55000000000000004">
      <c r="A83" s="150" t="s">
        <v>476</v>
      </c>
      <c r="B83" s="150" t="s">
        <v>479</v>
      </c>
      <c r="C83" s="150" t="s">
        <v>478</v>
      </c>
      <c r="D83" s="149" t="s">
        <v>477</v>
      </c>
      <c r="F83" s="146" t="s">
        <v>305</v>
      </c>
      <c r="G83" s="145">
        <v>2.87</v>
      </c>
      <c r="H83" s="146" t="s">
        <v>305</v>
      </c>
      <c r="I83" s="148">
        <v>19.13</v>
      </c>
      <c r="J83" s="146" t="s">
        <v>305</v>
      </c>
      <c r="K83" s="147" t="s">
        <v>305</v>
      </c>
      <c r="L83" s="146" t="s">
        <v>305</v>
      </c>
      <c r="M83" s="145">
        <v>5586.22</v>
      </c>
      <c r="P83" s="161">
        <f t="shared" si="3"/>
        <v>22</v>
      </c>
    </row>
    <row r="84" spans="1:17" ht="14.2" customHeight="1" x14ac:dyDescent="0.55000000000000004">
      <c r="A84" s="155" t="s">
        <v>476</v>
      </c>
      <c r="B84" s="155" t="s">
        <v>475</v>
      </c>
      <c r="C84" s="155" t="s">
        <v>474</v>
      </c>
      <c r="D84" s="154" t="s">
        <v>473</v>
      </c>
      <c r="F84" s="146" t="s">
        <v>305</v>
      </c>
      <c r="G84" s="151">
        <v>2.87</v>
      </c>
      <c r="H84" s="146" t="s">
        <v>305</v>
      </c>
      <c r="I84" s="153">
        <v>19.13</v>
      </c>
      <c r="J84" s="146" t="s">
        <v>305</v>
      </c>
      <c r="K84" s="152" t="s">
        <v>305</v>
      </c>
      <c r="L84" s="146" t="s">
        <v>305</v>
      </c>
      <c r="M84" s="151">
        <v>5605.35</v>
      </c>
      <c r="P84" s="161">
        <f t="shared" si="3"/>
        <v>22</v>
      </c>
    </row>
    <row r="85" spans="1:17" ht="14.2" customHeight="1" x14ac:dyDescent="0.55000000000000004">
      <c r="A85" s="150" t="s">
        <v>309</v>
      </c>
      <c r="B85" s="150" t="s">
        <v>471</v>
      </c>
      <c r="C85" s="150" t="s">
        <v>470</v>
      </c>
      <c r="D85" s="149" t="s">
        <v>472</v>
      </c>
      <c r="F85" s="146" t="s">
        <v>305</v>
      </c>
      <c r="G85" s="145">
        <v>65.61</v>
      </c>
      <c r="H85" s="146" t="s">
        <v>305</v>
      </c>
      <c r="I85" s="148">
        <v>437.38</v>
      </c>
      <c r="J85" s="146" t="s">
        <v>305</v>
      </c>
      <c r="K85" s="147" t="s">
        <v>305</v>
      </c>
      <c r="L85" s="146" t="s">
        <v>305</v>
      </c>
      <c r="M85" s="145">
        <v>6042.73</v>
      </c>
      <c r="P85" s="161">
        <f t="shared" si="3"/>
        <v>502.99</v>
      </c>
    </row>
    <row r="86" spans="1:17" ht="14.2" customHeight="1" x14ac:dyDescent="0.55000000000000004">
      <c r="A86" s="155" t="s">
        <v>309</v>
      </c>
      <c r="B86" s="155" t="s">
        <v>471</v>
      </c>
      <c r="C86" s="155" t="s">
        <v>470</v>
      </c>
      <c r="D86" s="154" t="s">
        <v>469</v>
      </c>
      <c r="F86" s="146" t="s">
        <v>305</v>
      </c>
      <c r="G86" s="151">
        <v>85.82</v>
      </c>
      <c r="H86" s="146" t="s">
        <v>305</v>
      </c>
      <c r="I86" s="153">
        <v>572.16</v>
      </c>
      <c r="J86" s="146" t="s">
        <v>305</v>
      </c>
      <c r="K86" s="152" t="s">
        <v>305</v>
      </c>
      <c r="L86" s="146" t="s">
        <v>305</v>
      </c>
      <c r="M86" s="151">
        <v>6614.89</v>
      </c>
      <c r="P86" s="161">
        <f t="shared" si="3"/>
        <v>657.98</v>
      </c>
    </row>
    <row r="87" spans="1:17" ht="14.2" customHeight="1" x14ac:dyDescent="0.55000000000000004">
      <c r="A87" s="150" t="s">
        <v>465</v>
      </c>
      <c r="B87" s="150" t="s">
        <v>468</v>
      </c>
      <c r="C87" s="150" t="s">
        <v>467</v>
      </c>
      <c r="D87" s="149" t="s">
        <v>466</v>
      </c>
      <c r="F87" s="146" t="s">
        <v>305</v>
      </c>
      <c r="G87" s="145">
        <v>0</v>
      </c>
      <c r="H87" s="146" t="s">
        <v>305</v>
      </c>
      <c r="I87" s="148">
        <v>157.94999999999999</v>
      </c>
      <c r="J87" s="146" t="s">
        <v>305</v>
      </c>
      <c r="K87" s="147" t="s">
        <v>305</v>
      </c>
      <c r="L87" s="146" t="s">
        <v>305</v>
      </c>
      <c r="M87" s="145">
        <v>6772.84</v>
      </c>
      <c r="P87" s="160">
        <f t="shared" si="3"/>
        <v>157.94999999999999</v>
      </c>
      <c r="Q87" s="137" t="s">
        <v>319</v>
      </c>
    </row>
    <row r="88" spans="1:17" ht="14.2" customHeight="1" x14ac:dyDescent="0.55000000000000004">
      <c r="A88" s="155" t="s">
        <v>465</v>
      </c>
      <c r="B88" s="155" t="s">
        <v>464</v>
      </c>
      <c r="C88" s="155" t="s">
        <v>463</v>
      </c>
      <c r="D88" s="154" t="s">
        <v>462</v>
      </c>
      <c r="F88" s="146" t="s">
        <v>305</v>
      </c>
      <c r="G88" s="151">
        <v>3.75</v>
      </c>
      <c r="H88" s="146" t="s">
        <v>305</v>
      </c>
      <c r="I88" s="153">
        <v>25</v>
      </c>
      <c r="J88" s="146" t="s">
        <v>305</v>
      </c>
      <c r="K88" s="152" t="s">
        <v>305</v>
      </c>
      <c r="L88" s="146" t="s">
        <v>305</v>
      </c>
      <c r="M88" s="151">
        <v>6797.84</v>
      </c>
      <c r="P88" s="160">
        <f t="shared" si="3"/>
        <v>28.75</v>
      </c>
      <c r="Q88" s="137" t="s">
        <v>319</v>
      </c>
    </row>
    <row r="89" spans="1:17" ht="14.2" customHeight="1" x14ac:dyDescent="0.55000000000000004">
      <c r="A89" s="150" t="s">
        <v>461</v>
      </c>
      <c r="B89" s="150" t="s">
        <v>460</v>
      </c>
      <c r="C89" s="150" t="s">
        <v>459</v>
      </c>
      <c r="D89" s="149" t="s">
        <v>458</v>
      </c>
      <c r="F89" s="146" t="s">
        <v>305</v>
      </c>
      <c r="G89" s="145">
        <v>2.87</v>
      </c>
      <c r="H89" s="146" t="s">
        <v>305</v>
      </c>
      <c r="I89" s="148">
        <v>19.13</v>
      </c>
      <c r="J89" s="146" t="s">
        <v>305</v>
      </c>
      <c r="K89" s="147" t="s">
        <v>305</v>
      </c>
      <c r="L89" s="146" t="s">
        <v>305</v>
      </c>
      <c r="M89" s="145">
        <v>6816.97</v>
      </c>
      <c r="P89" s="161">
        <f t="shared" si="3"/>
        <v>22</v>
      </c>
    </row>
    <row r="90" spans="1:17" ht="14.2" customHeight="1" x14ac:dyDescent="0.55000000000000004">
      <c r="A90" s="155" t="s">
        <v>457</v>
      </c>
      <c r="B90" s="155" t="s">
        <v>456</v>
      </c>
      <c r="C90" s="155" t="s">
        <v>455</v>
      </c>
      <c r="D90" s="154" t="s">
        <v>454</v>
      </c>
      <c r="F90" s="146" t="s">
        <v>305</v>
      </c>
      <c r="G90" s="151">
        <v>2.87</v>
      </c>
      <c r="H90" s="146" t="s">
        <v>305</v>
      </c>
      <c r="I90" s="153">
        <v>19.13</v>
      </c>
      <c r="J90" s="146" t="s">
        <v>305</v>
      </c>
      <c r="K90" s="152" t="s">
        <v>305</v>
      </c>
      <c r="L90" s="146" t="s">
        <v>305</v>
      </c>
      <c r="M90" s="151">
        <v>6836.1</v>
      </c>
      <c r="P90" s="161">
        <f t="shared" si="3"/>
        <v>22</v>
      </c>
    </row>
    <row r="91" spans="1:17" ht="14.2" customHeight="1" x14ac:dyDescent="0.55000000000000004">
      <c r="A91" s="150" t="s">
        <v>322</v>
      </c>
      <c r="B91" s="150" t="s">
        <v>451</v>
      </c>
      <c r="C91" s="150" t="s">
        <v>450</v>
      </c>
      <c r="D91" s="149" t="s">
        <v>453</v>
      </c>
      <c r="F91" s="146" t="s">
        <v>305</v>
      </c>
      <c r="G91" s="145">
        <v>0</v>
      </c>
      <c r="H91" s="146" t="s">
        <v>305</v>
      </c>
      <c r="I91" s="148">
        <v>5384.03</v>
      </c>
      <c r="J91" s="146" t="s">
        <v>305</v>
      </c>
      <c r="K91" s="147" t="s">
        <v>305</v>
      </c>
      <c r="L91" s="146" t="s">
        <v>305</v>
      </c>
      <c r="M91" s="145">
        <v>12220.13</v>
      </c>
      <c r="P91" s="160">
        <f t="shared" si="3"/>
        <v>5384.03</v>
      </c>
      <c r="Q91" s="137" t="s">
        <v>319</v>
      </c>
    </row>
    <row r="92" spans="1:17" ht="14.2" customHeight="1" x14ac:dyDescent="0.55000000000000004">
      <c r="A92" s="155" t="s">
        <v>322</v>
      </c>
      <c r="B92" s="155" t="s">
        <v>451</v>
      </c>
      <c r="C92" s="155" t="s">
        <v>450</v>
      </c>
      <c r="D92" s="154" t="s">
        <v>452</v>
      </c>
      <c r="F92" s="146" t="s">
        <v>305</v>
      </c>
      <c r="G92" s="151">
        <v>45.39</v>
      </c>
      <c r="H92" s="146" t="s">
        <v>305</v>
      </c>
      <c r="I92" s="153">
        <v>302.60000000000002</v>
      </c>
      <c r="J92" s="146" t="s">
        <v>305</v>
      </c>
      <c r="K92" s="152" t="s">
        <v>305</v>
      </c>
      <c r="L92" s="146" t="s">
        <v>305</v>
      </c>
      <c r="M92" s="151">
        <v>12522.73</v>
      </c>
      <c r="P92" s="161">
        <f t="shared" si="3"/>
        <v>347.99</v>
      </c>
    </row>
    <row r="93" spans="1:17" ht="14.2" customHeight="1" x14ac:dyDescent="0.55000000000000004">
      <c r="A93" s="150" t="s">
        <v>322</v>
      </c>
      <c r="B93" s="150" t="s">
        <v>451</v>
      </c>
      <c r="C93" s="150" t="s">
        <v>450</v>
      </c>
      <c r="D93" s="149" t="s">
        <v>449</v>
      </c>
      <c r="F93" s="146" t="s">
        <v>305</v>
      </c>
      <c r="G93" s="145">
        <v>65.61</v>
      </c>
      <c r="H93" s="146" t="s">
        <v>305</v>
      </c>
      <c r="I93" s="148">
        <v>437.38</v>
      </c>
      <c r="J93" s="146" t="s">
        <v>305</v>
      </c>
      <c r="K93" s="147" t="s">
        <v>305</v>
      </c>
      <c r="L93" s="146" t="s">
        <v>305</v>
      </c>
      <c r="M93" s="145">
        <v>12960.11</v>
      </c>
      <c r="P93" s="161">
        <f t="shared" si="3"/>
        <v>502.99</v>
      </c>
    </row>
    <row r="94" spans="1:17" ht="14.2" customHeight="1" x14ac:dyDescent="0.55000000000000004">
      <c r="A94" s="155" t="s">
        <v>448</v>
      </c>
      <c r="B94" s="155" t="s">
        <v>447</v>
      </c>
      <c r="C94" s="155" t="s">
        <v>446</v>
      </c>
      <c r="D94" s="154" t="s">
        <v>445</v>
      </c>
      <c r="F94" s="146" t="s">
        <v>305</v>
      </c>
      <c r="G94" s="151">
        <v>2.87</v>
      </c>
      <c r="H94" s="146" t="s">
        <v>305</v>
      </c>
      <c r="I94" s="153">
        <v>19.13</v>
      </c>
      <c r="J94" s="146" t="s">
        <v>305</v>
      </c>
      <c r="K94" s="152" t="s">
        <v>305</v>
      </c>
      <c r="L94" s="146" t="s">
        <v>305</v>
      </c>
      <c r="M94" s="151">
        <v>12979.24</v>
      </c>
      <c r="P94" s="161">
        <f t="shared" si="3"/>
        <v>22</v>
      </c>
    </row>
    <row r="95" spans="1:17" ht="14.2" customHeight="1" x14ac:dyDescent="0.55000000000000004">
      <c r="A95" s="150" t="s">
        <v>444</v>
      </c>
      <c r="B95" s="150" t="s">
        <v>443</v>
      </c>
      <c r="C95" s="150" t="s">
        <v>442</v>
      </c>
      <c r="D95" s="149" t="s">
        <v>441</v>
      </c>
      <c r="F95" s="146" t="s">
        <v>305</v>
      </c>
      <c r="G95" s="145">
        <v>2.87</v>
      </c>
      <c r="H95" s="146" t="s">
        <v>305</v>
      </c>
      <c r="I95" s="148">
        <v>19.13</v>
      </c>
      <c r="J95" s="146" t="s">
        <v>305</v>
      </c>
      <c r="K95" s="147" t="s">
        <v>305</v>
      </c>
      <c r="L95" s="146" t="s">
        <v>305</v>
      </c>
      <c r="M95" s="145">
        <v>12998.37</v>
      </c>
      <c r="P95" s="161">
        <f t="shared" si="3"/>
        <v>22</v>
      </c>
    </row>
    <row r="96" spans="1:17" ht="14.2" customHeight="1" x14ac:dyDescent="0.55000000000000004">
      <c r="A96" s="164">
        <v>45819</v>
      </c>
      <c r="B96" s="155"/>
      <c r="C96" s="155"/>
      <c r="D96" s="175" t="s">
        <v>668</v>
      </c>
      <c r="F96" s="146"/>
      <c r="G96" s="151">
        <v>76.7</v>
      </c>
      <c r="H96" s="146"/>
      <c r="I96" s="153">
        <v>511.3</v>
      </c>
      <c r="J96" s="146"/>
      <c r="K96" s="152"/>
      <c r="L96" s="146"/>
      <c r="M96" s="151"/>
      <c r="P96" s="163">
        <f t="shared" si="3"/>
        <v>588</v>
      </c>
    </row>
    <row r="97" spans="1:16" ht="14.2" customHeight="1" x14ac:dyDescent="0.55000000000000004">
      <c r="A97" s="172">
        <v>45833</v>
      </c>
      <c r="B97" s="150"/>
      <c r="C97" s="150"/>
      <c r="D97" s="176" t="s">
        <v>669</v>
      </c>
      <c r="F97" s="146"/>
      <c r="G97" s="145">
        <v>85.82</v>
      </c>
      <c r="H97" s="146"/>
      <c r="I97" s="148">
        <v>572.16</v>
      </c>
      <c r="J97" s="146"/>
      <c r="K97" s="147"/>
      <c r="L97" s="146"/>
      <c r="M97" s="145"/>
      <c r="P97" s="174">
        <f t="shared" si="3"/>
        <v>657.98</v>
      </c>
    </row>
    <row r="98" spans="1:16" ht="25.5" customHeight="1" thickBot="1" x14ac:dyDescent="0.6">
      <c r="A98" s="143" t="s">
        <v>440</v>
      </c>
      <c r="B98" s="142"/>
      <c r="C98" s="142"/>
      <c r="D98" s="142"/>
      <c r="E98" s="142"/>
      <c r="F98" s="139" t="s">
        <v>305</v>
      </c>
      <c r="G98" s="138">
        <v>1104.19</v>
      </c>
      <c r="H98" s="139" t="s">
        <v>305</v>
      </c>
      <c r="I98" s="141">
        <v>28646.89</v>
      </c>
      <c r="J98" s="139" t="s">
        <v>305</v>
      </c>
      <c r="K98" s="138">
        <v>15648.52</v>
      </c>
      <c r="L98" s="139" t="s">
        <v>305</v>
      </c>
      <c r="M98" s="138">
        <v>12998.37</v>
      </c>
    </row>
    <row r="99" spans="1:16" x14ac:dyDescent="0.55000000000000004">
      <c r="A99" s="159" t="s">
        <v>439</v>
      </c>
      <c r="F99" s="146" t="s">
        <v>305</v>
      </c>
      <c r="G99" s="146" t="s">
        <v>305</v>
      </c>
      <c r="H99" s="146" t="s">
        <v>305</v>
      </c>
      <c r="I99" s="146" t="s">
        <v>305</v>
      </c>
      <c r="J99" s="146" t="s">
        <v>305</v>
      </c>
      <c r="K99" s="146" t="s">
        <v>305</v>
      </c>
      <c r="L99" s="146" t="s">
        <v>305</v>
      </c>
      <c r="M99" s="157" t="s">
        <v>305</v>
      </c>
    </row>
    <row r="100" spans="1:16" x14ac:dyDescent="0.55000000000000004">
      <c r="B100" s="146" t="s">
        <v>305</v>
      </c>
      <c r="C100" s="146" t="s">
        <v>305</v>
      </c>
      <c r="D100" s="146" t="s">
        <v>305</v>
      </c>
      <c r="F100" s="146" t="s">
        <v>305</v>
      </c>
      <c r="G100" s="146" t="s">
        <v>305</v>
      </c>
      <c r="H100" s="146" t="s">
        <v>305</v>
      </c>
      <c r="I100" s="146" t="s">
        <v>305</v>
      </c>
      <c r="J100" s="146" t="s">
        <v>305</v>
      </c>
      <c r="K100" s="146" t="s">
        <v>305</v>
      </c>
      <c r="L100" s="146" t="s">
        <v>305</v>
      </c>
      <c r="M100" s="146" t="s">
        <v>305</v>
      </c>
    </row>
    <row r="101" spans="1:16" x14ac:dyDescent="0.55000000000000004">
      <c r="A101" s="159" t="s">
        <v>305</v>
      </c>
      <c r="F101" s="146" t="s">
        <v>305</v>
      </c>
      <c r="G101" s="157" t="s">
        <v>305</v>
      </c>
      <c r="H101" s="146" t="s">
        <v>305</v>
      </c>
      <c r="I101" s="158" t="s">
        <v>305</v>
      </c>
      <c r="J101" s="146" t="s">
        <v>305</v>
      </c>
      <c r="K101" s="157" t="s">
        <v>305</v>
      </c>
      <c r="L101" s="146" t="s">
        <v>305</v>
      </c>
      <c r="M101" s="156">
        <v>0</v>
      </c>
    </row>
    <row r="102" spans="1:16" ht="14.2" customHeight="1" x14ac:dyDescent="0.55000000000000004">
      <c r="A102" s="150" t="s">
        <v>434</v>
      </c>
      <c r="B102" s="150" t="s">
        <v>433</v>
      </c>
      <c r="C102" s="150" t="s">
        <v>432</v>
      </c>
      <c r="D102" s="149" t="s">
        <v>438</v>
      </c>
      <c r="F102" s="146" t="s">
        <v>305</v>
      </c>
      <c r="G102" s="145">
        <v>0</v>
      </c>
      <c r="H102" s="146" t="s">
        <v>305</v>
      </c>
      <c r="I102" s="148">
        <v>6.65</v>
      </c>
      <c r="J102" s="146" t="s">
        <v>305</v>
      </c>
      <c r="K102" s="147" t="s">
        <v>305</v>
      </c>
      <c r="L102" s="146" t="s">
        <v>305</v>
      </c>
      <c r="M102" s="145">
        <v>6.65</v>
      </c>
      <c r="P102" s="162">
        <f t="shared" ref="P102:P111" si="4">+I102+G102</f>
        <v>6.65</v>
      </c>
    </row>
    <row r="103" spans="1:16" ht="14.2" customHeight="1" x14ac:dyDescent="0.55000000000000004">
      <c r="A103" s="155" t="s">
        <v>434</v>
      </c>
      <c r="B103" s="155" t="s">
        <v>433</v>
      </c>
      <c r="C103" s="155" t="s">
        <v>432</v>
      </c>
      <c r="D103" s="154" t="s">
        <v>437</v>
      </c>
      <c r="F103" s="146" t="s">
        <v>305</v>
      </c>
      <c r="G103" s="151">
        <v>0</v>
      </c>
      <c r="H103" s="146" t="s">
        <v>305</v>
      </c>
      <c r="I103" s="153">
        <v>6.65</v>
      </c>
      <c r="J103" s="146" t="s">
        <v>305</v>
      </c>
      <c r="K103" s="152" t="s">
        <v>305</v>
      </c>
      <c r="L103" s="146" t="s">
        <v>305</v>
      </c>
      <c r="M103" s="151">
        <v>13.3</v>
      </c>
      <c r="P103" s="162">
        <f t="shared" si="4"/>
        <v>6.65</v>
      </c>
    </row>
    <row r="104" spans="1:16" ht="14.2" customHeight="1" x14ac:dyDescent="0.55000000000000004">
      <c r="A104" s="150" t="s">
        <v>434</v>
      </c>
      <c r="B104" s="150" t="s">
        <v>433</v>
      </c>
      <c r="C104" s="150" t="s">
        <v>432</v>
      </c>
      <c r="D104" s="149" t="s">
        <v>436</v>
      </c>
      <c r="F104" s="146" t="s">
        <v>305</v>
      </c>
      <c r="G104" s="145">
        <v>0</v>
      </c>
      <c r="H104" s="146" t="s">
        <v>305</v>
      </c>
      <c r="I104" s="148">
        <v>6.65</v>
      </c>
      <c r="J104" s="146" t="s">
        <v>305</v>
      </c>
      <c r="K104" s="147" t="s">
        <v>305</v>
      </c>
      <c r="L104" s="146" t="s">
        <v>305</v>
      </c>
      <c r="M104" s="145">
        <v>19.95</v>
      </c>
      <c r="P104" s="162">
        <f t="shared" si="4"/>
        <v>6.65</v>
      </c>
    </row>
    <row r="105" spans="1:16" ht="14.2" customHeight="1" x14ac:dyDescent="0.55000000000000004">
      <c r="A105" s="155" t="s">
        <v>434</v>
      </c>
      <c r="B105" s="155" t="s">
        <v>433</v>
      </c>
      <c r="C105" s="155" t="s">
        <v>432</v>
      </c>
      <c r="D105" s="154" t="s">
        <v>435</v>
      </c>
      <c r="F105" s="146" t="s">
        <v>305</v>
      </c>
      <c r="G105" s="151">
        <v>0</v>
      </c>
      <c r="H105" s="146" t="s">
        <v>305</v>
      </c>
      <c r="I105" s="153">
        <v>6.65</v>
      </c>
      <c r="J105" s="146" t="s">
        <v>305</v>
      </c>
      <c r="K105" s="152" t="s">
        <v>305</v>
      </c>
      <c r="L105" s="146" t="s">
        <v>305</v>
      </c>
      <c r="M105" s="151">
        <v>26.6</v>
      </c>
      <c r="P105" s="162">
        <f t="shared" si="4"/>
        <v>6.65</v>
      </c>
    </row>
    <row r="106" spans="1:16" ht="14.2" customHeight="1" x14ac:dyDescent="0.55000000000000004">
      <c r="A106" s="150" t="s">
        <v>434</v>
      </c>
      <c r="B106" s="150" t="s">
        <v>433</v>
      </c>
      <c r="C106" s="150" t="s">
        <v>432</v>
      </c>
      <c r="D106" s="149" t="s">
        <v>431</v>
      </c>
      <c r="F106" s="146" t="s">
        <v>305</v>
      </c>
      <c r="G106" s="145">
        <v>0</v>
      </c>
      <c r="H106" s="146" t="s">
        <v>305</v>
      </c>
      <c r="I106" s="148">
        <v>6.65</v>
      </c>
      <c r="J106" s="146" t="s">
        <v>305</v>
      </c>
      <c r="K106" s="147" t="s">
        <v>305</v>
      </c>
      <c r="L106" s="146" t="s">
        <v>305</v>
      </c>
      <c r="M106" s="145">
        <v>33.25</v>
      </c>
      <c r="P106" s="162">
        <f t="shared" si="4"/>
        <v>6.65</v>
      </c>
    </row>
    <row r="107" spans="1:16" ht="14.2" customHeight="1" x14ac:dyDescent="0.55000000000000004">
      <c r="A107" s="155" t="s">
        <v>426</v>
      </c>
      <c r="B107" s="155" t="s">
        <v>425</v>
      </c>
      <c r="C107" s="155" t="s">
        <v>424</v>
      </c>
      <c r="D107" s="154" t="s">
        <v>430</v>
      </c>
      <c r="F107" s="146" t="s">
        <v>305</v>
      </c>
      <c r="G107" s="151">
        <v>0</v>
      </c>
      <c r="H107" s="146" t="s">
        <v>305</v>
      </c>
      <c r="I107" s="153">
        <v>7.28</v>
      </c>
      <c r="J107" s="146" t="s">
        <v>305</v>
      </c>
      <c r="K107" s="152" t="s">
        <v>305</v>
      </c>
      <c r="L107" s="146" t="s">
        <v>305</v>
      </c>
      <c r="M107" s="151">
        <v>40.53</v>
      </c>
      <c r="P107" s="162">
        <f t="shared" si="4"/>
        <v>7.28</v>
      </c>
    </row>
    <row r="108" spans="1:16" ht="14.2" customHeight="1" x14ac:dyDescent="0.55000000000000004">
      <c r="A108" s="150" t="s">
        <v>426</v>
      </c>
      <c r="B108" s="150" t="s">
        <v>425</v>
      </c>
      <c r="C108" s="150" t="s">
        <v>424</v>
      </c>
      <c r="D108" s="149" t="s">
        <v>429</v>
      </c>
      <c r="F108" s="146" t="s">
        <v>305</v>
      </c>
      <c r="G108" s="145">
        <v>0</v>
      </c>
      <c r="H108" s="146" t="s">
        <v>305</v>
      </c>
      <c r="I108" s="148">
        <v>7.28</v>
      </c>
      <c r="J108" s="146" t="s">
        <v>305</v>
      </c>
      <c r="K108" s="147" t="s">
        <v>305</v>
      </c>
      <c r="L108" s="146" t="s">
        <v>305</v>
      </c>
      <c r="M108" s="145">
        <v>47.81</v>
      </c>
      <c r="P108" s="162">
        <f t="shared" si="4"/>
        <v>7.28</v>
      </c>
    </row>
    <row r="109" spans="1:16" ht="14.2" customHeight="1" x14ac:dyDescent="0.55000000000000004">
      <c r="A109" s="155" t="s">
        <v>426</v>
      </c>
      <c r="B109" s="155" t="s">
        <v>425</v>
      </c>
      <c r="C109" s="155" t="s">
        <v>424</v>
      </c>
      <c r="D109" s="154" t="s">
        <v>428</v>
      </c>
      <c r="F109" s="146" t="s">
        <v>305</v>
      </c>
      <c r="G109" s="151">
        <v>0</v>
      </c>
      <c r="H109" s="146" t="s">
        <v>305</v>
      </c>
      <c r="I109" s="153">
        <v>7.28</v>
      </c>
      <c r="J109" s="146" t="s">
        <v>305</v>
      </c>
      <c r="K109" s="152" t="s">
        <v>305</v>
      </c>
      <c r="L109" s="146" t="s">
        <v>305</v>
      </c>
      <c r="M109" s="151">
        <v>55.09</v>
      </c>
      <c r="P109" s="162">
        <f t="shared" si="4"/>
        <v>7.28</v>
      </c>
    </row>
    <row r="110" spans="1:16" ht="14.2" customHeight="1" x14ac:dyDescent="0.55000000000000004">
      <c r="A110" s="150" t="s">
        <v>426</v>
      </c>
      <c r="B110" s="150" t="s">
        <v>425</v>
      </c>
      <c r="C110" s="150" t="s">
        <v>424</v>
      </c>
      <c r="D110" s="149" t="s">
        <v>427</v>
      </c>
      <c r="F110" s="146" t="s">
        <v>305</v>
      </c>
      <c r="G110" s="145">
        <v>0</v>
      </c>
      <c r="H110" s="146" t="s">
        <v>305</v>
      </c>
      <c r="I110" s="148">
        <v>14.56</v>
      </c>
      <c r="J110" s="146" t="s">
        <v>305</v>
      </c>
      <c r="K110" s="147" t="s">
        <v>305</v>
      </c>
      <c r="L110" s="146" t="s">
        <v>305</v>
      </c>
      <c r="M110" s="145">
        <v>69.650000000000006</v>
      </c>
      <c r="P110" s="162">
        <f t="shared" si="4"/>
        <v>14.56</v>
      </c>
    </row>
    <row r="111" spans="1:16" ht="14.2" customHeight="1" x14ac:dyDescent="0.55000000000000004">
      <c r="A111" s="155" t="s">
        <v>426</v>
      </c>
      <c r="B111" s="155" t="s">
        <v>425</v>
      </c>
      <c r="C111" s="155" t="s">
        <v>424</v>
      </c>
      <c r="D111" s="154" t="s">
        <v>423</v>
      </c>
      <c r="F111" s="146" t="s">
        <v>305</v>
      </c>
      <c r="G111" s="151">
        <v>0</v>
      </c>
      <c r="H111" s="146" t="s">
        <v>305</v>
      </c>
      <c r="I111" s="153">
        <v>14.56</v>
      </c>
      <c r="J111" s="146" t="s">
        <v>305</v>
      </c>
      <c r="K111" s="152" t="s">
        <v>305</v>
      </c>
      <c r="L111" s="146" t="s">
        <v>305</v>
      </c>
      <c r="M111" s="151">
        <v>84.21</v>
      </c>
      <c r="P111" s="162">
        <f t="shared" si="4"/>
        <v>14.56</v>
      </c>
    </row>
    <row r="112" spans="1:16" ht="25.6" customHeight="1" thickBot="1" x14ac:dyDescent="0.6">
      <c r="A112" s="143" t="s">
        <v>422</v>
      </c>
      <c r="B112" s="142"/>
      <c r="C112" s="142"/>
      <c r="D112" s="142"/>
      <c r="E112" s="142"/>
      <c r="F112" s="139" t="s">
        <v>305</v>
      </c>
      <c r="G112" s="138">
        <v>0</v>
      </c>
      <c r="H112" s="139" t="s">
        <v>305</v>
      </c>
      <c r="I112" s="141">
        <v>84.21</v>
      </c>
      <c r="J112" s="139" t="s">
        <v>305</v>
      </c>
      <c r="K112" s="140" t="s">
        <v>305</v>
      </c>
      <c r="L112" s="139" t="s">
        <v>305</v>
      </c>
      <c r="M112" s="138">
        <v>84.21</v>
      </c>
    </row>
    <row r="113" spans="1:16" x14ac:dyDescent="0.55000000000000004">
      <c r="A113" s="159" t="s">
        <v>421</v>
      </c>
      <c r="F113" s="146" t="s">
        <v>305</v>
      </c>
      <c r="G113" s="146" t="s">
        <v>305</v>
      </c>
      <c r="H113" s="146" t="s">
        <v>305</v>
      </c>
      <c r="I113" s="146" t="s">
        <v>305</v>
      </c>
      <c r="J113" s="146" t="s">
        <v>305</v>
      </c>
      <c r="K113" s="146" t="s">
        <v>305</v>
      </c>
      <c r="L113" s="146" t="s">
        <v>305</v>
      </c>
      <c r="M113" s="157" t="s">
        <v>305</v>
      </c>
    </row>
    <row r="114" spans="1:16" x14ac:dyDescent="0.55000000000000004">
      <c r="B114" s="146" t="s">
        <v>305</v>
      </c>
      <c r="C114" s="146" t="s">
        <v>305</v>
      </c>
      <c r="D114" s="146" t="s">
        <v>305</v>
      </c>
      <c r="F114" s="146" t="s">
        <v>305</v>
      </c>
      <c r="G114" s="146" t="s">
        <v>305</v>
      </c>
      <c r="H114" s="146" t="s">
        <v>305</v>
      </c>
      <c r="I114" s="146" t="s">
        <v>305</v>
      </c>
      <c r="J114" s="146" t="s">
        <v>305</v>
      </c>
      <c r="K114" s="146" t="s">
        <v>305</v>
      </c>
      <c r="L114" s="146" t="s">
        <v>305</v>
      </c>
      <c r="M114" s="146" t="s">
        <v>305</v>
      </c>
    </row>
    <row r="115" spans="1:16" x14ac:dyDescent="0.55000000000000004">
      <c r="A115" s="159" t="s">
        <v>305</v>
      </c>
      <c r="F115" s="146" t="s">
        <v>305</v>
      </c>
      <c r="G115" s="157" t="s">
        <v>305</v>
      </c>
      <c r="H115" s="146" t="s">
        <v>305</v>
      </c>
      <c r="I115" s="158" t="s">
        <v>305</v>
      </c>
      <c r="J115" s="146" t="s">
        <v>305</v>
      </c>
      <c r="K115" s="157" t="s">
        <v>305</v>
      </c>
      <c r="L115" s="146" t="s">
        <v>305</v>
      </c>
      <c r="M115" s="156">
        <v>0</v>
      </c>
    </row>
    <row r="116" spans="1:16" ht="14.2" customHeight="1" x14ac:dyDescent="0.55000000000000004">
      <c r="A116" s="150" t="s">
        <v>409</v>
      </c>
      <c r="B116" s="150" t="s">
        <v>416</v>
      </c>
      <c r="C116" s="150" t="s">
        <v>415</v>
      </c>
      <c r="D116" s="149" t="s">
        <v>420</v>
      </c>
      <c r="F116" s="146" t="s">
        <v>305</v>
      </c>
      <c r="G116" s="145">
        <v>16.059999999999999</v>
      </c>
      <c r="H116" s="146" t="s">
        <v>305</v>
      </c>
      <c r="I116" s="148">
        <v>107.03</v>
      </c>
      <c r="J116" s="146" t="s">
        <v>305</v>
      </c>
      <c r="K116" s="147" t="s">
        <v>305</v>
      </c>
      <c r="L116" s="146" t="s">
        <v>305</v>
      </c>
      <c r="M116" s="145">
        <v>107.03</v>
      </c>
      <c r="P116" s="161">
        <f t="shared" ref="P116:P147" si="5">+I116+G116</f>
        <v>123.09</v>
      </c>
    </row>
    <row r="117" spans="1:16" ht="14.2" customHeight="1" x14ac:dyDescent="0.55000000000000004">
      <c r="A117" s="155" t="s">
        <v>409</v>
      </c>
      <c r="B117" s="155" t="s">
        <v>416</v>
      </c>
      <c r="C117" s="155" t="s">
        <v>415</v>
      </c>
      <c r="D117" s="154" t="s">
        <v>419</v>
      </c>
      <c r="F117" s="146" t="s">
        <v>305</v>
      </c>
      <c r="G117" s="151">
        <v>15.38</v>
      </c>
      <c r="H117" s="146" t="s">
        <v>305</v>
      </c>
      <c r="I117" s="153">
        <v>102.55</v>
      </c>
      <c r="J117" s="146" t="s">
        <v>305</v>
      </c>
      <c r="K117" s="152" t="s">
        <v>305</v>
      </c>
      <c r="L117" s="146" t="s">
        <v>305</v>
      </c>
      <c r="M117" s="151">
        <v>209.58</v>
      </c>
      <c r="P117" s="161">
        <f t="shared" si="5"/>
        <v>117.92999999999999</v>
      </c>
    </row>
    <row r="118" spans="1:16" ht="14.2" customHeight="1" x14ac:dyDescent="0.55000000000000004">
      <c r="A118" s="150" t="s">
        <v>409</v>
      </c>
      <c r="B118" s="150" t="s">
        <v>416</v>
      </c>
      <c r="C118" s="150" t="s">
        <v>415</v>
      </c>
      <c r="D118" s="149" t="s">
        <v>418</v>
      </c>
      <c r="F118" s="146" t="s">
        <v>305</v>
      </c>
      <c r="G118" s="145">
        <v>14.79</v>
      </c>
      <c r="H118" s="146" t="s">
        <v>305</v>
      </c>
      <c r="I118" s="148">
        <v>98.61</v>
      </c>
      <c r="J118" s="146" t="s">
        <v>305</v>
      </c>
      <c r="K118" s="147" t="s">
        <v>305</v>
      </c>
      <c r="L118" s="146" t="s">
        <v>305</v>
      </c>
      <c r="M118" s="145">
        <v>308.19</v>
      </c>
      <c r="P118" s="161">
        <f t="shared" si="5"/>
        <v>113.4</v>
      </c>
    </row>
    <row r="119" spans="1:16" ht="14.2" customHeight="1" x14ac:dyDescent="0.55000000000000004">
      <c r="A119" s="155" t="s">
        <v>409</v>
      </c>
      <c r="B119" s="155" t="s">
        <v>416</v>
      </c>
      <c r="C119" s="155" t="s">
        <v>415</v>
      </c>
      <c r="D119" s="154" t="s">
        <v>417</v>
      </c>
      <c r="F119" s="146" t="s">
        <v>305</v>
      </c>
      <c r="G119" s="151">
        <v>16.79</v>
      </c>
      <c r="H119" s="146" t="s">
        <v>305</v>
      </c>
      <c r="I119" s="153">
        <v>111.9</v>
      </c>
      <c r="J119" s="146" t="s">
        <v>305</v>
      </c>
      <c r="K119" s="152" t="s">
        <v>305</v>
      </c>
      <c r="L119" s="146" t="s">
        <v>305</v>
      </c>
      <c r="M119" s="151">
        <v>420.09</v>
      </c>
      <c r="P119" s="161">
        <f t="shared" si="5"/>
        <v>128.69</v>
      </c>
    </row>
    <row r="120" spans="1:16" ht="14.2" customHeight="1" x14ac:dyDescent="0.55000000000000004">
      <c r="A120" s="150" t="s">
        <v>409</v>
      </c>
      <c r="B120" s="150" t="s">
        <v>416</v>
      </c>
      <c r="C120" s="150" t="s">
        <v>415</v>
      </c>
      <c r="D120" s="149" t="s">
        <v>414</v>
      </c>
      <c r="F120" s="146" t="s">
        <v>305</v>
      </c>
      <c r="G120" s="145">
        <v>10.220000000000001</v>
      </c>
      <c r="H120" s="146" t="s">
        <v>305</v>
      </c>
      <c r="I120" s="148">
        <v>68.150000000000006</v>
      </c>
      <c r="J120" s="146" t="s">
        <v>305</v>
      </c>
      <c r="K120" s="147" t="s">
        <v>305</v>
      </c>
      <c r="L120" s="146" t="s">
        <v>305</v>
      </c>
      <c r="M120" s="145">
        <v>488.24</v>
      </c>
      <c r="P120" s="161">
        <f t="shared" si="5"/>
        <v>78.37</v>
      </c>
    </row>
    <row r="121" spans="1:16" ht="14.2" customHeight="1" x14ac:dyDescent="0.55000000000000004">
      <c r="A121" s="155" t="s">
        <v>409</v>
      </c>
      <c r="B121" s="155" t="s">
        <v>408</v>
      </c>
      <c r="C121" s="155" t="s">
        <v>407</v>
      </c>
      <c r="D121" s="154" t="s">
        <v>413</v>
      </c>
      <c r="F121" s="146" t="s">
        <v>305</v>
      </c>
      <c r="G121" s="151">
        <v>4.67</v>
      </c>
      <c r="H121" s="146" t="s">
        <v>305</v>
      </c>
      <c r="I121" s="153">
        <v>31.14</v>
      </c>
      <c r="J121" s="146" t="s">
        <v>305</v>
      </c>
      <c r="K121" s="152" t="s">
        <v>305</v>
      </c>
      <c r="L121" s="146" t="s">
        <v>305</v>
      </c>
      <c r="M121" s="151">
        <v>519.38</v>
      </c>
      <c r="P121" s="162">
        <f t="shared" si="5"/>
        <v>35.81</v>
      </c>
    </row>
    <row r="122" spans="1:16" ht="14.2" customHeight="1" x14ac:dyDescent="0.55000000000000004">
      <c r="A122" s="150" t="s">
        <v>409</v>
      </c>
      <c r="B122" s="150" t="s">
        <v>408</v>
      </c>
      <c r="C122" s="150" t="s">
        <v>407</v>
      </c>
      <c r="D122" s="149" t="s">
        <v>412</v>
      </c>
      <c r="F122" s="146" t="s">
        <v>305</v>
      </c>
      <c r="G122" s="145">
        <v>6.15</v>
      </c>
      <c r="H122" s="146" t="s">
        <v>305</v>
      </c>
      <c r="I122" s="148">
        <v>41.05</v>
      </c>
      <c r="J122" s="146" t="s">
        <v>305</v>
      </c>
      <c r="K122" s="147" t="s">
        <v>305</v>
      </c>
      <c r="L122" s="146" t="s">
        <v>305</v>
      </c>
      <c r="M122" s="145">
        <v>560.42999999999995</v>
      </c>
      <c r="P122" s="162">
        <f t="shared" si="5"/>
        <v>47.199999999999996</v>
      </c>
    </row>
    <row r="123" spans="1:16" ht="14.2" customHeight="1" x14ac:dyDescent="0.55000000000000004">
      <c r="A123" s="155" t="s">
        <v>409</v>
      </c>
      <c r="B123" s="155" t="s">
        <v>408</v>
      </c>
      <c r="C123" s="155" t="s">
        <v>407</v>
      </c>
      <c r="D123" s="154" t="s">
        <v>411</v>
      </c>
      <c r="F123" s="146" t="s">
        <v>305</v>
      </c>
      <c r="G123" s="151">
        <v>6.08</v>
      </c>
      <c r="H123" s="146" t="s">
        <v>305</v>
      </c>
      <c r="I123" s="153">
        <v>40.53</v>
      </c>
      <c r="J123" s="146" t="s">
        <v>305</v>
      </c>
      <c r="K123" s="152" t="s">
        <v>305</v>
      </c>
      <c r="L123" s="146" t="s">
        <v>305</v>
      </c>
      <c r="M123" s="151">
        <v>600.96</v>
      </c>
      <c r="P123" s="162">
        <f t="shared" si="5"/>
        <v>46.61</v>
      </c>
    </row>
    <row r="124" spans="1:16" ht="14.2" customHeight="1" x14ac:dyDescent="0.55000000000000004">
      <c r="A124" s="150" t="s">
        <v>409</v>
      </c>
      <c r="B124" s="150" t="s">
        <v>408</v>
      </c>
      <c r="C124" s="150" t="s">
        <v>407</v>
      </c>
      <c r="D124" s="149" t="s">
        <v>410</v>
      </c>
      <c r="F124" s="146" t="s">
        <v>305</v>
      </c>
      <c r="G124" s="145">
        <v>6.1</v>
      </c>
      <c r="H124" s="146" t="s">
        <v>305</v>
      </c>
      <c r="I124" s="148">
        <v>40.700000000000003</v>
      </c>
      <c r="J124" s="146" t="s">
        <v>305</v>
      </c>
      <c r="K124" s="147" t="s">
        <v>305</v>
      </c>
      <c r="L124" s="146" t="s">
        <v>305</v>
      </c>
      <c r="M124" s="145">
        <v>641.66</v>
      </c>
      <c r="P124" s="162">
        <f t="shared" si="5"/>
        <v>46.800000000000004</v>
      </c>
    </row>
    <row r="125" spans="1:16" ht="14.2" customHeight="1" x14ac:dyDescent="0.55000000000000004">
      <c r="A125" s="155" t="s">
        <v>409</v>
      </c>
      <c r="B125" s="155" t="s">
        <v>408</v>
      </c>
      <c r="C125" s="155" t="s">
        <v>407</v>
      </c>
      <c r="D125" s="154" t="s">
        <v>406</v>
      </c>
      <c r="F125" s="146" t="s">
        <v>305</v>
      </c>
      <c r="G125" s="151">
        <v>6.43</v>
      </c>
      <c r="H125" s="146" t="s">
        <v>305</v>
      </c>
      <c r="I125" s="153">
        <v>42.87</v>
      </c>
      <c r="J125" s="146" t="s">
        <v>305</v>
      </c>
      <c r="K125" s="152" t="s">
        <v>305</v>
      </c>
      <c r="L125" s="146" t="s">
        <v>305</v>
      </c>
      <c r="M125" s="151">
        <v>684.53</v>
      </c>
      <c r="P125" s="161">
        <f t="shared" si="5"/>
        <v>49.3</v>
      </c>
    </row>
    <row r="126" spans="1:16" ht="14.2" customHeight="1" x14ac:dyDescent="0.55000000000000004">
      <c r="A126" s="150" t="s">
        <v>328</v>
      </c>
      <c r="B126" s="150" t="s">
        <v>404</v>
      </c>
      <c r="C126" s="150" t="s">
        <v>403</v>
      </c>
      <c r="D126" s="149" t="s">
        <v>405</v>
      </c>
      <c r="F126" s="146" t="s">
        <v>305</v>
      </c>
      <c r="G126" s="145">
        <v>14.25</v>
      </c>
      <c r="H126" s="146" t="s">
        <v>305</v>
      </c>
      <c r="I126" s="148">
        <v>94.97</v>
      </c>
      <c r="J126" s="146" t="s">
        <v>305</v>
      </c>
      <c r="K126" s="147" t="s">
        <v>305</v>
      </c>
      <c r="L126" s="146" t="s">
        <v>305</v>
      </c>
      <c r="M126" s="145">
        <v>779.5</v>
      </c>
      <c r="P126" s="161">
        <f t="shared" si="5"/>
        <v>109.22</v>
      </c>
    </row>
    <row r="127" spans="1:16" ht="14.2" customHeight="1" x14ac:dyDescent="0.55000000000000004">
      <c r="A127" s="155" t="s">
        <v>328</v>
      </c>
      <c r="B127" s="155" t="s">
        <v>404</v>
      </c>
      <c r="C127" s="155" t="s">
        <v>403</v>
      </c>
      <c r="D127" s="154" t="s">
        <v>402</v>
      </c>
      <c r="F127" s="146" t="s">
        <v>305</v>
      </c>
      <c r="G127" s="151">
        <v>14.68</v>
      </c>
      <c r="H127" s="146" t="s">
        <v>305</v>
      </c>
      <c r="I127" s="153">
        <v>97.87</v>
      </c>
      <c r="J127" s="146" t="s">
        <v>305</v>
      </c>
      <c r="K127" s="152" t="s">
        <v>305</v>
      </c>
      <c r="L127" s="146" t="s">
        <v>305</v>
      </c>
      <c r="M127" s="151">
        <v>877.37</v>
      </c>
      <c r="P127" s="161">
        <f t="shared" si="5"/>
        <v>112.55000000000001</v>
      </c>
    </row>
    <row r="128" spans="1:16" ht="14.2" customHeight="1" x14ac:dyDescent="0.55000000000000004">
      <c r="A128" s="150" t="s">
        <v>400</v>
      </c>
      <c r="B128" s="150" t="s">
        <v>399</v>
      </c>
      <c r="C128" s="150" t="s">
        <v>398</v>
      </c>
      <c r="D128" s="149" t="s">
        <v>401</v>
      </c>
      <c r="F128" s="146" t="s">
        <v>305</v>
      </c>
      <c r="G128" s="145">
        <v>7.03</v>
      </c>
      <c r="H128" s="146" t="s">
        <v>305</v>
      </c>
      <c r="I128" s="148">
        <v>46.87</v>
      </c>
      <c r="J128" s="146" t="s">
        <v>305</v>
      </c>
      <c r="K128" s="147" t="s">
        <v>305</v>
      </c>
      <c r="L128" s="146" t="s">
        <v>305</v>
      </c>
      <c r="M128" s="145">
        <v>924.24</v>
      </c>
      <c r="P128" s="162">
        <f t="shared" si="5"/>
        <v>53.9</v>
      </c>
    </row>
    <row r="129" spans="1:16" ht="14.2" customHeight="1" x14ac:dyDescent="0.55000000000000004">
      <c r="A129" s="155" t="s">
        <v>400</v>
      </c>
      <c r="B129" s="155" t="s">
        <v>399</v>
      </c>
      <c r="C129" s="155" t="s">
        <v>398</v>
      </c>
      <c r="D129" s="154" t="s">
        <v>397</v>
      </c>
      <c r="F129" s="146" t="s">
        <v>305</v>
      </c>
      <c r="G129" s="151">
        <v>5.64</v>
      </c>
      <c r="H129" s="146" t="s">
        <v>305</v>
      </c>
      <c r="I129" s="153">
        <v>37.590000000000003</v>
      </c>
      <c r="J129" s="146" t="s">
        <v>305</v>
      </c>
      <c r="K129" s="152" t="s">
        <v>305</v>
      </c>
      <c r="L129" s="146" t="s">
        <v>305</v>
      </c>
      <c r="M129" s="151">
        <v>961.83</v>
      </c>
      <c r="P129" s="162">
        <f t="shared" si="5"/>
        <v>43.230000000000004</v>
      </c>
    </row>
    <row r="130" spans="1:16" ht="14.2" customHeight="1" x14ac:dyDescent="0.55000000000000004">
      <c r="A130" s="150" t="s">
        <v>325</v>
      </c>
      <c r="B130" s="150" t="s">
        <v>395</v>
      </c>
      <c r="C130" s="150" t="s">
        <v>394</v>
      </c>
      <c r="D130" s="149" t="s">
        <v>396</v>
      </c>
      <c r="F130" s="146" t="s">
        <v>305</v>
      </c>
      <c r="G130" s="145">
        <v>14.25</v>
      </c>
      <c r="H130" s="146" t="s">
        <v>305</v>
      </c>
      <c r="I130" s="148">
        <v>94.97</v>
      </c>
      <c r="J130" s="146" t="s">
        <v>305</v>
      </c>
      <c r="K130" s="147" t="s">
        <v>305</v>
      </c>
      <c r="L130" s="146" t="s">
        <v>305</v>
      </c>
      <c r="M130" s="145">
        <v>1056.8</v>
      </c>
      <c r="P130" s="161">
        <f t="shared" si="5"/>
        <v>109.22</v>
      </c>
    </row>
    <row r="131" spans="1:16" ht="14.2" customHeight="1" x14ac:dyDescent="0.55000000000000004">
      <c r="A131" s="155" t="s">
        <v>325</v>
      </c>
      <c r="B131" s="155" t="s">
        <v>395</v>
      </c>
      <c r="C131" s="155" t="s">
        <v>394</v>
      </c>
      <c r="D131" s="154" t="s">
        <v>393</v>
      </c>
      <c r="F131" s="146" t="s">
        <v>305</v>
      </c>
      <c r="G131" s="151">
        <v>14.15</v>
      </c>
      <c r="H131" s="146" t="s">
        <v>305</v>
      </c>
      <c r="I131" s="153">
        <v>94.32</v>
      </c>
      <c r="J131" s="146" t="s">
        <v>305</v>
      </c>
      <c r="K131" s="152" t="s">
        <v>305</v>
      </c>
      <c r="L131" s="146" t="s">
        <v>305</v>
      </c>
      <c r="M131" s="151">
        <v>1151.1199999999999</v>
      </c>
      <c r="P131" s="161">
        <f t="shared" si="5"/>
        <v>108.47</v>
      </c>
    </row>
    <row r="132" spans="1:16" ht="14.2" customHeight="1" x14ac:dyDescent="0.55000000000000004">
      <c r="A132" s="150" t="s">
        <v>387</v>
      </c>
      <c r="B132" s="150" t="s">
        <v>386</v>
      </c>
      <c r="C132" s="150" t="s">
        <v>385</v>
      </c>
      <c r="D132" s="149" t="s">
        <v>392</v>
      </c>
      <c r="F132" s="146" t="s">
        <v>305</v>
      </c>
      <c r="G132" s="145">
        <v>14.89</v>
      </c>
      <c r="H132" s="146" t="s">
        <v>305</v>
      </c>
      <c r="I132" s="148">
        <v>99.28</v>
      </c>
      <c r="J132" s="146" t="s">
        <v>305</v>
      </c>
      <c r="K132" s="147" t="s">
        <v>305</v>
      </c>
      <c r="L132" s="146" t="s">
        <v>305</v>
      </c>
      <c r="M132" s="145">
        <v>1250.4000000000001</v>
      </c>
      <c r="P132" s="161">
        <f t="shared" si="5"/>
        <v>114.17</v>
      </c>
    </row>
    <row r="133" spans="1:16" ht="14.2" customHeight="1" x14ac:dyDescent="0.55000000000000004">
      <c r="A133" s="155" t="s">
        <v>387</v>
      </c>
      <c r="B133" s="155" t="s">
        <v>386</v>
      </c>
      <c r="C133" s="155" t="s">
        <v>385</v>
      </c>
      <c r="D133" s="154" t="s">
        <v>391</v>
      </c>
      <c r="F133" s="146" t="s">
        <v>305</v>
      </c>
      <c r="G133" s="151">
        <v>15.55</v>
      </c>
      <c r="H133" s="146" t="s">
        <v>305</v>
      </c>
      <c r="I133" s="153">
        <v>103.67</v>
      </c>
      <c r="J133" s="146" t="s">
        <v>305</v>
      </c>
      <c r="K133" s="152" t="s">
        <v>305</v>
      </c>
      <c r="L133" s="146" t="s">
        <v>305</v>
      </c>
      <c r="M133" s="151">
        <v>1354.07</v>
      </c>
      <c r="P133" s="161">
        <f t="shared" si="5"/>
        <v>119.22</v>
      </c>
    </row>
    <row r="134" spans="1:16" ht="14.2" customHeight="1" x14ac:dyDescent="0.55000000000000004">
      <c r="A134" s="150" t="s">
        <v>387</v>
      </c>
      <c r="B134" s="150" t="s">
        <v>386</v>
      </c>
      <c r="C134" s="150" t="s">
        <v>385</v>
      </c>
      <c r="D134" s="149" t="s">
        <v>390</v>
      </c>
      <c r="F134" s="146" t="s">
        <v>305</v>
      </c>
      <c r="G134" s="145">
        <v>7.95</v>
      </c>
      <c r="H134" s="146" t="s">
        <v>305</v>
      </c>
      <c r="I134" s="148">
        <v>53.05</v>
      </c>
      <c r="J134" s="146" t="s">
        <v>305</v>
      </c>
      <c r="K134" s="147" t="s">
        <v>305</v>
      </c>
      <c r="L134" s="146" t="s">
        <v>305</v>
      </c>
      <c r="M134" s="145">
        <v>1407.12</v>
      </c>
      <c r="P134" s="161">
        <f t="shared" si="5"/>
        <v>61</v>
      </c>
    </row>
    <row r="135" spans="1:16" ht="14.2" customHeight="1" x14ac:dyDescent="0.55000000000000004">
      <c r="A135" s="155" t="s">
        <v>387</v>
      </c>
      <c r="B135" s="155" t="s">
        <v>386</v>
      </c>
      <c r="C135" s="155" t="s">
        <v>385</v>
      </c>
      <c r="D135" s="154" t="s">
        <v>389</v>
      </c>
      <c r="F135" s="146" t="s">
        <v>305</v>
      </c>
      <c r="G135" s="151">
        <v>15.5</v>
      </c>
      <c r="H135" s="146" t="s">
        <v>305</v>
      </c>
      <c r="I135" s="153">
        <v>103.3</v>
      </c>
      <c r="J135" s="146" t="s">
        <v>305</v>
      </c>
      <c r="K135" s="152" t="s">
        <v>305</v>
      </c>
      <c r="L135" s="146" t="s">
        <v>305</v>
      </c>
      <c r="M135" s="151">
        <v>1510.42</v>
      </c>
      <c r="P135" s="161">
        <f t="shared" si="5"/>
        <v>118.8</v>
      </c>
    </row>
    <row r="136" spans="1:16" ht="14.2" customHeight="1" x14ac:dyDescent="0.55000000000000004">
      <c r="A136" s="150" t="s">
        <v>387</v>
      </c>
      <c r="B136" s="150" t="s">
        <v>386</v>
      </c>
      <c r="C136" s="150" t="s">
        <v>385</v>
      </c>
      <c r="D136" s="149" t="s">
        <v>388</v>
      </c>
      <c r="F136" s="146" t="s">
        <v>305</v>
      </c>
      <c r="G136" s="145">
        <v>14.68</v>
      </c>
      <c r="H136" s="146" t="s">
        <v>305</v>
      </c>
      <c r="I136" s="148">
        <v>97.87</v>
      </c>
      <c r="J136" s="146" t="s">
        <v>305</v>
      </c>
      <c r="K136" s="147" t="s">
        <v>305</v>
      </c>
      <c r="L136" s="146" t="s">
        <v>305</v>
      </c>
      <c r="M136" s="145">
        <v>1608.29</v>
      </c>
      <c r="P136" s="161">
        <f t="shared" si="5"/>
        <v>112.55000000000001</v>
      </c>
    </row>
    <row r="137" spans="1:16" ht="14.2" customHeight="1" x14ac:dyDescent="0.55000000000000004">
      <c r="A137" s="155" t="s">
        <v>387</v>
      </c>
      <c r="B137" s="155" t="s">
        <v>386</v>
      </c>
      <c r="C137" s="155" t="s">
        <v>385</v>
      </c>
      <c r="D137" s="154" t="s">
        <v>384</v>
      </c>
      <c r="F137" s="146" t="s">
        <v>305</v>
      </c>
      <c r="G137" s="151">
        <v>8.0299999999999994</v>
      </c>
      <c r="H137" s="146" t="s">
        <v>305</v>
      </c>
      <c r="I137" s="153">
        <v>53.57</v>
      </c>
      <c r="J137" s="146" t="s">
        <v>305</v>
      </c>
      <c r="K137" s="152" t="s">
        <v>305</v>
      </c>
      <c r="L137" s="146" t="s">
        <v>305</v>
      </c>
      <c r="M137" s="151">
        <v>1661.86</v>
      </c>
      <c r="P137" s="161">
        <f t="shared" si="5"/>
        <v>61.6</v>
      </c>
    </row>
    <row r="138" spans="1:16" ht="14.2" customHeight="1" x14ac:dyDescent="0.55000000000000004">
      <c r="A138" s="150" t="s">
        <v>316</v>
      </c>
      <c r="B138" s="150" t="s">
        <v>381</v>
      </c>
      <c r="C138" s="150" t="s">
        <v>380</v>
      </c>
      <c r="D138" s="149" t="s">
        <v>383</v>
      </c>
      <c r="F138" s="146" t="s">
        <v>305</v>
      </c>
      <c r="G138" s="145">
        <v>14.44</v>
      </c>
      <c r="H138" s="146" t="s">
        <v>305</v>
      </c>
      <c r="I138" s="148">
        <v>96.26</v>
      </c>
      <c r="J138" s="146" t="s">
        <v>305</v>
      </c>
      <c r="K138" s="147" t="s">
        <v>305</v>
      </c>
      <c r="L138" s="146" t="s">
        <v>305</v>
      </c>
      <c r="M138" s="145">
        <v>1758.12</v>
      </c>
      <c r="P138" s="161">
        <f t="shared" si="5"/>
        <v>110.7</v>
      </c>
    </row>
    <row r="139" spans="1:16" ht="14.2" customHeight="1" x14ac:dyDescent="0.55000000000000004">
      <c r="A139" s="155" t="s">
        <v>316</v>
      </c>
      <c r="B139" s="155" t="s">
        <v>381</v>
      </c>
      <c r="C139" s="155" t="s">
        <v>380</v>
      </c>
      <c r="D139" s="154" t="s">
        <v>382</v>
      </c>
      <c r="F139" s="146" t="s">
        <v>305</v>
      </c>
      <c r="G139" s="151">
        <v>17.98</v>
      </c>
      <c r="H139" s="146" t="s">
        <v>305</v>
      </c>
      <c r="I139" s="153">
        <v>119.84</v>
      </c>
      <c r="J139" s="146" t="s">
        <v>305</v>
      </c>
      <c r="K139" s="152" t="s">
        <v>305</v>
      </c>
      <c r="L139" s="146" t="s">
        <v>305</v>
      </c>
      <c r="M139" s="151">
        <v>1877.96</v>
      </c>
      <c r="P139" s="161">
        <f t="shared" si="5"/>
        <v>137.82</v>
      </c>
    </row>
    <row r="140" spans="1:16" ht="14.2" customHeight="1" x14ac:dyDescent="0.55000000000000004">
      <c r="A140" s="150" t="s">
        <v>316</v>
      </c>
      <c r="B140" s="150" t="s">
        <v>381</v>
      </c>
      <c r="C140" s="150" t="s">
        <v>380</v>
      </c>
      <c r="D140" s="149" t="s">
        <v>379</v>
      </c>
      <c r="F140" s="146" t="s">
        <v>305</v>
      </c>
      <c r="G140" s="145">
        <v>14.68</v>
      </c>
      <c r="H140" s="146" t="s">
        <v>305</v>
      </c>
      <c r="I140" s="148">
        <v>97.87</v>
      </c>
      <c r="J140" s="146" t="s">
        <v>305</v>
      </c>
      <c r="K140" s="147" t="s">
        <v>305</v>
      </c>
      <c r="L140" s="146" t="s">
        <v>305</v>
      </c>
      <c r="M140" s="145">
        <v>1975.83</v>
      </c>
      <c r="P140" s="161">
        <f t="shared" si="5"/>
        <v>112.55000000000001</v>
      </c>
    </row>
    <row r="141" spans="1:16" ht="14.2" customHeight="1" x14ac:dyDescent="0.55000000000000004">
      <c r="A141" s="155" t="s">
        <v>316</v>
      </c>
      <c r="B141" s="155" t="s">
        <v>378</v>
      </c>
      <c r="C141" s="155" t="s">
        <v>377</v>
      </c>
      <c r="D141" s="154" t="s">
        <v>376</v>
      </c>
      <c r="F141" s="146" t="s">
        <v>305</v>
      </c>
      <c r="G141" s="151">
        <v>5.34</v>
      </c>
      <c r="H141" s="146" t="s">
        <v>305</v>
      </c>
      <c r="I141" s="153">
        <v>35.58</v>
      </c>
      <c r="J141" s="146" t="s">
        <v>305</v>
      </c>
      <c r="K141" s="152" t="s">
        <v>305</v>
      </c>
      <c r="L141" s="146" t="s">
        <v>305</v>
      </c>
      <c r="M141" s="151">
        <v>2011.41</v>
      </c>
      <c r="P141" s="162">
        <f t="shared" si="5"/>
        <v>40.92</v>
      </c>
    </row>
    <row r="142" spans="1:16" ht="14.2" customHeight="1" x14ac:dyDescent="0.55000000000000004">
      <c r="A142" s="150" t="s">
        <v>373</v>
      </c>
      <c r="B142" s="150" t="s">
        <v>372</v>
      </c>
      <c r="C142" s="150" t="s">
        <v>371</v>
      </c>
      <c r="D142" s="149" t="s">
        <v>375</v>
      </c>
      <c r="F142" s="146" t="s">
        <v>305</v>
      </c>
      <c r="G142" s="145">
        <v>17.61</v>
      </c>
      <c r="H142" s="146" t="s">
        <v>305</v>
      </c>
      <c r="I142" s="148">
        <v>117.4</v>
      </c>
      <c r="J142" s="146" t="s">
        <v>305</v>
      </c>
      <c r="K142" s="147" t="s">
        <v>305</v>
      </c>
      <c r="L142" s="146" t="s">
        <v>305</v>
      </c>
      <c r="M142" s="145">
        <v>2128.81</v>
      </c>
      <c r="P142" s="161">
        <f t="shared" si="5"/>
        <v>135.01</v>
      </c>
    </row>
    <row r="143" spans="1:16" ht="14.2" customHeight="1" x14ac:dyDescent="0.55000000000000004">
      <c r="A143" s="155" t="s">
        <v>373</v>
      </c>
      <c r="B143" s="155" t="s">
        <v>372</v>
      </c>
      <c r="C143" s="155" t="s">
        <v>371</v>
      </c>
      <c r="D143" s="154" t="s">
        <v>374</v>
      </c>
      <c r="F143" s="146" t="s">
        <v>305</v>
      </c>
      <c r="G143" s="151">
        <v>14.7</v>
      </c>
      <c r="H143" s="146" t="s">
        <v>305</v>
      </c>
      <c r="I143" s="153">
        <v>97.97</v>
      </c>
      <c r="J143" s="146" t="s">
        <v>305</v>
      </c>
      <c r="K143" s="152" t="s">
        <v>305</v>
      </c>
      <c r="L143" s="146" t="s">
        <v>305</v>
      </c>
      <c r="M143" s="151">
        <v>2226.7800000000002</v>
      </c>
      <c r="P143" s="161">
        <f t="shared" si="5"/>
        <v>112.67</v>
      </c>
    </row>
    <row r="144" spans="1:16" ht="14.2" customHeight="1" x14ac:dyDescent="0.55000000000000004">
      <c r="A144" s="150" t="s">
        <v>373</v>
      </c>
      <c r="B144" s="150" t="s">
        <v>372</v>
      </c>
      <c r="C144" s="150" t="s">
        <v>371</v>
      </c>
      <c r="D144" s="149" t="s">
        <v>370</v>
      </c>
      <c r="F144" s="146" t="s">
        <v>305</v>
      </c>
      <c r="G144" s="145">
        <v>9.9499999999999993</v>
      </c>
      <c r="H144" s="146" t="s">
        <v>305</v>
      </c>
      <c r="I144" s="148">
        <v>66.349999999999994</v>
      </c>
      <c r="J144" s="146" t="s">
        <v>305</v>
      </c>
      <c r="K144" s="147" t="s">
        <v>305</v>
      </c>
      <c r="L144" s="146" t="s">
        <v>305</v>
      </c>
      <c r="M144" s="145">
        <v>2293.13</v>
      </c>
      <c r="P144" s="161">
        <f t="shared" si="5"/>
        <v>76.3</v>
      </c>
    </row>
    <row r="145" spans="1:16" ht="14.2" customHeight="1" x14ac:dyDescent="0.55000000000000004">
      <c r="A145" s="155" t="s">
        <v>367</v>
      </c>
      <c r="B145" s="155" t="s">
        <v>366</v>
      </c>
      <c r="C145" s="155" t="s">
        <v>365</v>
      </c>
      <c r="D145" s="154" t="s">
        <v>369</v>
      </c>
      <c r="F145" s="146" t="s">
        <v>305</v>
      </c>
      <c r="G145" s="151">
        <v>15.54</v>
      </c>
      <c r="H145" s="146" t="s">
        <v>305</v>
      </c>
      <c r="I145" s="153">
        <v>103.57</v>
      </c>
      <c r="J145" s="146" t="s">
        <v>305</v>
      </c>
      <c r="K145" s="152" t="s">
        <v>305</v>
      </c>
      <c r="L145" s="146" t="s">
        <v>305</v>
      </c>
      <c r="M145" s="151">
        <v>2396.6999999999998</v>
      </c>
      <c r="P145" s="161">
        <f t="shared" si="5"/>
        <v>119.10999999999999</v>
      </c>
    </row>
    <row r="146" spans="1:16" ht="14.2" customHeight="1" x14ac:dyDescent="0.55000000000000004">
      <c r="A146" s="150" t="s">
        <v>367</v>
      </c>
      <c r="B146" s="150" t="s">
        <v>366</v>
      </c>
      <c r="C146" s="150" t="s">
        <v>365</v>
      </c>
      <c r="D146" s="149" t="s">
        <v>368</v>
      </c>
      <c r="F146" s="146" t="s">
        <v>305</v>
      </c>
      <c r="G146" s="145">
        <v>14.81</v>
      </c>
      <c r="H146" s="146" t="s">
        <v>305</v>
      </c>
      <c r="I146" s="148">
        <v>98.71</v>
      </c>
      <c r="J146" s="146" t="s">
        <v>305</v>
      </c>
      <c r="K146" s="147" t="s">
        <v>305</v>
      </c>
      <c r="L146" s="146" t="s">
        <v>305</v>
      </c>
      <c r="M146" s="145">
        <v>2495.41</v>
      </c>
      <c r="P146" s="161">
        <f t="shared" si="5"/>
        <v>113.52</v>
      </c>
    </row>
    <row r="147" spans="1:16" ht="14.2" customHeight="1" x14ac:dyDescent="0.55000000000000004">
      <c r="A147" s="155" t="s">
        <v>367</v>
      </c>
      <c r="B147" s="155" t="s">
        <v>366</v>
      </c>
      <c r="C147" s="155" t="s">
        <v>365</v>
      </c>
      <c r="D147" s="154" t="s">
        <v>364</v>
      </c>
      <c r="F147" s="146" t="s">
        <v>305</v>
      </c>
      <c r="G147" s="151">
        <v>9.9499999999999993</v>
      </c>
      <c r="H147" s="146" t="s">
        <v>305</v>
      </c>
      <c r="I147" s="153">
        <v>66.349999999999994</v>
      </c>
      <c r="J147" s="146" t="s">
        <v>305</v>
      </c>
      <c r="K147" s="152" t="s">
        <v>305</v>
      </c>
      <c r="L147" s="146" t="s">
        <v>305</v>
      </c>
      <c r="M147" s="151">
        <v>2561.7600000000002</v>
      </c>
      <c r="P147" s="161">
        <f t="shared" si="5"/>
        <v>76.3</v>
      </c>
    </row>
    <row r="148" spans="1:16" ht="14.2" customHeight="1" x14ac:dyDescent="0.55000000000000004">
      <c r="A148" s="150" t="s">
        <v>313</v>
      </c>
      <c r="B148" s="150" t="s">
        <v>361</v>
      </c>
      <c r="C148" s="150" t="s">
        <v>360</v>
      </c>
      <c r="D148" s="149" t="s">
        <v>363</v>
      </c>
      <c r="F148" s="146" t="s">
        <v>305</v>
      </c>
      <c r="G148" s="145">
        <v>7.64</v>
      </c>
      <c r="H148" s="146" t="s">
        <v>305</v>
      </c>
      <c r="I148" s="148">
        <v>50.95</v>
      </c>
      <c r="J148" s="146" t="s">
        <v>305</v>
      </c>
      <c r="K148" s="147" t="s">
        <v>305</v>
      </c>
      <c r="L148" s="146" t="s">
        <v>305</v>
      </c>
      <c r="M148" s="145">
        <v>2612.71</v>
      </c>
      <c r="P148" s="162">
        <f t="shared" ref="P148:P166" si="6">+I148+G148</f>
        <v>58.59</v>
      </c>
    </row>
    <row r="149" spans="1:16" ht="14.2" customHeight="1" x14ac:dyDescent="0.55000000000000004">
      <c r="A149" s="155" t="s">
        <v>313</v>
      </c>
      <c r="B149" s="155" t="s">
        <v>361</v>
      </c>
      <c r="C149" s="155" t="s">
        <v>360</v>
      </c>
      <c r="D149" s="154" t="s">
        <v>362</v>
      </c>
      <c r="F149" s="146" t="s">
        <v>305</v>
      </c>
      <c r="G149" s="151">
        <v>15.54</v>
      </c>
      <c r="H149" s="146" t="s">
        <v>305</v>
      </c>
      <c r="I149" s="153">
        <v>103.57</v>
      </c>
      <c r="J149" s="146" t="s">
        <v>305</v>
      </c>
      <c r="K149" s="152" t="s">
        <v>305</v>
      </c>
      <c r="L149" s="146" t="s">
        <v>305</v>
      </c>
      <c r="M149" s="151">
        <v>2716.28</v>
      </c>
      <c r="P149" s="161">
        <f t="shared" si="6"/>
        <v>119.10999999999999</v>
      </c>
    </row>
    <row r="150" spans="1:16" ht="14.2" customHeight="1" x14ac:dyDescent="0.55000000000000004">
      <c r="A150" s="150" t="s">
        <v>313</v>
      </c>
      <c r="B150" s="150" t="s">
        <v>361</v>
      </c>
      <c r="C150" s="150" t="s">
        <v>360</v>
      </c>
      <c r="D150" s="149" t="s">
        <v>359</v>
      </c>
      <c r="F150" s="146" t="s">
        <v>305</v>
      </c>
      <c r="G150" s="145">
        <v>14.69</v>
      </c>
      <c r="H150" s="146" t="s">
        <v>305</v>
      </c>
      <c r="I150" s="148">
        <v>97.97</v>
      </c>
      <c r="J150" s="146" t="s">
        <v>305</v>
      </c>
      <c r="K150" s="147" t="s">
        <v>305</v>
      </c>
      <c r="L150" s="146" t="s">
        <v>305</v>
      </c>
      <c r="M150" s="145">
        <v>2814.25</v>
      </c>
      <c r="P150" s="161">
        <f t="shared" si="6"/>
        <v>112.66</v>
      </c>
    </row>
    <row r="151" spans="1:16" ht="14.2" customHeight="1" x14ac:dyDescent="0.55000000000000004">
      <c r="A151" s="155" t="s">
        <v>309</v>
      </c>
      <c r="B151" s="155" t="s">
        <v>355</v>
      </c>
      <c r="C151" s="155" t="s">
        <v>354</v>
      </c>
      <c r="D151" s="154" t="s">
        <v>358</v>
      </c>
      <c r="F151" s="146" t="s">
        <v>305</v>
      </c>
      <c r="G151" s="151">
        <v>7.85</v>
      </c>
      <c r="H151" s="146" t="s">
        <v>305</v>
      </c>
      <c r="I151" s="153">
        <v>52.35</v>
      </c>
      <c r="J151" s="146" t="s">
        <v>305</v>
      </c>
      <c r="K151" s="152" t="s">
        <v>305</v>
      </c>
      <c r="L151" s="146" t="s">
        <v>305</v>
      </c>
      <c r="M151" s="151">
        <v>2866.6</v>
      </c>
      <c r="P151" s="162">
        <f t="shared" si="6"/>
        <v>60.2</v>
      </c>
    </row>
    <row r="152" spans="1:16" ht="14.2" customHeight="1" x14ac:dyDescent="0.55000000000000004">
      <c r="A152" s="150" t="s">
        <v>309</v>
      </c>
      <c r="B152" s="150" t="s">
        <v>355</v>
      </c>
      <c r="C152" s="150" t="s">
        <v>354</v>
      </c>
      <c r="D152" s="149" t="s">
        <v>357</v>
      </c>
      <c r="F152" s="146" t="s">
        <v>305</v>
      </c>
      <c r="G152" s="145">
        <v>15.61</v>
      </c>
      <c r="H152" s="146" t="s">
        <v>305</v>
      </c>
      <c r="I152" s="148">
        <v>104.09</v>
      </c>
      <c r="J152" s="146" t="s">
        <v>305</v>
      </c>
      <c r="K152" s="147" t="s">
        <v>305</v>
      </c>
      <c r="L152" s="146" t="s">
        <v>305</v>
      </c>
      <c r="M152" s="145">
        <v>2970.69</v>
      </c>
      <c r="P152" s="161">
        <f t="shared" si="6"/>
        <v>119.7</v>
      </c>
    </row>
    <row r="153" spans="1:16" ht="14.2" customHeight="1" x14ac:dyDescent="0.55000000000000004">
      <c r="A153" s="155" t="s">
        <v>309</v>
      </c>
      <c r="B153" s="155" t="s">
        <v>355</v>
      </c>
      <c r="C153" s="155" t="s">
        <v>354</v>
      </c>
      <c r="D153" s="154" t="s">
        <v>356</v>
      </c>
      <c r="F153" s="146" t="s">
        <v>305</v>
      </c>
      <c r="G153" s="151">
        <v>14.91</v>
      </c>
      <c r="H153" s="146" t="s">
        <v>305</v>
      </c>
      <c r="I153" s="153">
        <v>99.42</v>
      </c>
      <c r="J153" s="146" t="s">
        <v>305</v>
      </c>
      <c r="K153" s="152" t="s">
        <v>305</v>
      </c>
      <c r="L153" s="146" t="s">
        <v>305</v>
      </c>
      <c r="M153" s="151">
        <v>3070.11</v>
      </c>
      <c r="P153" s="161">
        <f t="shared" si="6"/>
        <v>114.33</v>
      </c>
    </row>
    <row r="154" spans="1:16" ht="14.2" customHeight="1" x14ac:dyDescent="0.55000000000000004">
      <c r="A154" s="150" t="s">
        <v>309</v>
      </c>
      <c r="B154" s="150" t="s">
        <v>355</v>
      </c>
      <c r="C154" s="150" t="s">
        <v>354</v>
      </c>
      <c r="D154" s="149" t="s">
        <v>353</v>
      </c>
      <c r="F154" s="146" t="s">
        <v>305</v>
      </c>
      <c r="G154" s="145">
        <v>9.9499999999999993</v>
      </c>
      <c r="H154" s="146" t="s">
        <v>305</v>
      </c>
      <c r="I154" s="148">
        <v>66.349999999999994</v>
      </c>
      <c r="J154" s="146" t="s">
        <v>305</v>
      </c>
      <c r="K154" s="147" t="s">
        <v>305</v>
      </c>
      <c r="L154" s="146" t="s">
        <v>305</v>
      </c>
      <c r="M154" s="145">
        <v>3136.46</v>
      </c>
      <c r="P154" s="161">
        <f t="shared" si="6"/>
        <v>76.3</v>
      </c>
    </row>
    <row r="155" spans="1:16" ht="14.2" customHeight="1" x14ac:dyDescent="0.55000000000000004">
      <c r="A155" s="155" t="s">
        <v>309</v>
      </c>
      <c r="B155" s="155" t="s">
        <v>352</v>
      </c>
      <c r="C155" s="155" t="s">
        <v>351</v>
      </c>
      <c r="D155" s="154" t="s">
        <v>350</v>
      </c>
      <c r="F155" s="146" t="s">
        <v>305</v>
      </c>
      <c r="G155" s="151">
        <v>6.36</v>
      </c>
      <c r="H155" s="146" t="s">
        <v>305</v>
      </c>
      <c r="I155" s="153">
        <v>42.37</v>
      </c>
      <c r="J155" s="146" t="s">
        <v>305</v>
      </c>
      <c r="K155" s="152" t="s">
        <v>305</v>
      </c>
      <c r="L155" s="146" t="s">
        <v>305</v>
      </c>
      <c r="M155" s="151">
        <v>3178.83</v>
      </c>
      <c r="P155" s="162">
        <f t="shared" si="6"/>
        <v>48.73</v>
      </c>
    </row>
    <row r="156" spans="1:16" ht="14.2" customHeight="1" x14ac:dyDescent="0.55000000000000004">
      <c r="A156" s="150" t="s">
        <v>322</v>
      </c>
      <c r="B156" s="150" t="s">
        <v>347</v>
      </c>
      <c r="C156" s="150" t="s">
        <v>346</v>
      </c>
      <c r="D156" s="149" t="s">
        <v>349</v>
      </c>
      <c r="F156" s="146" t="s">
        <v>305</v>
      </c>
      <c r="G156" s="145">
        <v>6.8</v>
      </c>
      <c r="H156" s="146" t="s">
        <v>305</v>
      </c>
      <c r="I156" s="148">
        <v>45.34</v>
      </c>
      <c r="J156" s="146" t="s">
        <v>305</v>
      </c>
      <c r="K156" s="147" t="s">
        <v>305</v>
      </c>
      <c r="L156" s="146" t="s">
        <v>305</v>
      </c>
      <c r="M156" s="145">
        <v>3224.17</v>
      </c>
      <c r="P156" s="161">
        <f t="shared" si="6"/>
        <v>52.14</v>
      </c>
    </row>
    <row r="157" spans="1:16" ht="14.2" customHeight="1" x14ac:dyDescent="0.55000000000000004">
      <c r="A157" s="155" t="s">
        <v>322</v>
      </c>
      <c r="B157" s="155" t="s">
        <v>347</v>
      </c>
      <c r="C157" s="155" t="s">
        <v>346</v>
      </c>
      <c r="D157" s="154" t="s">
        <v>348</v>
      </c>
      <c r="F157" s="146" t="s">
        <v>305</v>
      </c>
      <c r="G157" s="151">
        <v>5.48</v>
      </c>
      <c r="H157" s="146" t="s">
        <v>305</v>
      </c>
      <c r="I157" s="153">
        <v>36.54</v>
      </c>
      <c r="J157" s="146" t="s">
        <v>305</v>
      </c>
      <c r="K157" s="152" t="s">
        <v>305</v>
      </c>
      <c r="L157" s="146" t="s">
        <v>305</v>
      </c>
      <c r="M157" s="151">
        <v>3260.71</v>
      </c>
      <c r="P157" s="162">
        <f t="shared" si="6"/>
        <v>42.019999999999996</v>
      </c>
    </row>
    <row r="158" spans="1:16" ht="14.2" customHeight="1" x14ac:dyDescent="0.55000000000000004">
      <c r="A158" s="150" t="s">
        <v>322</v>
      </c>
      <c r="B158" s="150" t="s">
        <v>347</v>
      </c>
      <c r="C158" s="150" t="s">
        <v>346</v>
      </c>
      <c r="D158" s="149" t="s">
        <v>345</v>
      </c>
      <c r="F158" s="146" t="s">
        <v>305</v>
      </c>
      <c r="G158" s="145">
        <v>7.73</v>
      </c>
      <c r="H158" s="146" t="s">
        <v>305</v>
      </c>
      <c r="I158" s="148">
        <v>51.56</v>
      </c>
      <c r="J158" s="146" t="s">
        <v>305</v>
      </c>
      <c r="K158" s="147" t="s">
        <v>305</v>
      </c>
      <c r="L158" s="146" t="s">
        <v>305</v>
      </c>
      <c r="M158" s="145">
        <v>3312.27</v>
      </c>
      <c r="P158" s="162">
        <f t="shared" si="6"/>
        <v>59.290000000000006</v>
      </c>
    </row>
    <row r="159" spans="1:16" ht="14.2" customHeight="1" x14ac:dyDescent="0.55000000000000004">
      <c r="A159" s="155" t="s">
        <v>322</v>
      </c>
      <c r="B159" s="155" t="s">
        <v>337</v>
      </c>
      <c r="C159" s="155" t="s">
        <v>336</v>
      </c>
      <c r="D159" s="154" t="s">
        <v>344</v>
      </c>
      <c r="F159" s="146" t="s">
        <v>305</v>
      </c>
      <c r="G159" s="151">
        <v>14.91</v>
      </c>
      <c r="H159" s="146" t="s">
        <v>305</v>
      </c>
      <c r="I159" s="153">
        <v>99.42</v>
      </c>
      <c r="J159" s="146" t="s">
        <v>305</v>
      </c>
      <c r="K159" s="152" t="s">
        <v>305</v>
      </c>
      <c r="L159" s="146" t="s">
        <v>305</v>
      </c>
      <c r="M159" s="151">
        <v>3411.69</v>
      </c>
      <c r="P159" s="161">
        <f t="shared" si="6"/>
        <v>114.33</v>
      </c>
    </row>
    <row r="160" spans="1:16" ht="14.2" customHeight="1" x14ac:dyDescent="0.55000000000000004">
      <c r="A160" s="150" t="s">
        <v>322</v>
      </c>
      <c r="B160" s="150" t="s">
        <v>337</v>
      </c>
      <c r="C160" s="150" t="s">
        <v>336</v>
      </c>
      <c r="D160" s="149" t="s">
        <v>343</v>
      </c>
      <c r="F160" s="146" t="s">
        <v>305</v>
      </c>
      <c r="G160" s="145">
        <v>16.329999999999998</v>
      </c>
      <c r="H160" s="146" t="s">
        <v>305</v>
      </c>
      <c r="I160" s="148">
        <v>108.85</v>
      </c>
      <c r="J160" s="146" t="s">
        <v>305</v>
      </c>
      <c r="K160" s="147" t="s">
        <v>305</v>
      </c>
      <c r="L160" s="146" t="s">
        <v>305</v>
      </c>
      <c r="M160" s="145">
        <v>3520.54</v>
      </c>
      <c r="P160" s="161">
        <f t="shared" si="6"/>
        <v>125.17999999999999</v>
      </c>
    </row>
    <row r="161" spans="1:16" ht="14.2" customHeight="1" x14ac:dyDescent="0.55000000000000004">
      <c r="A161" s="155" t="s">
        <v>322</v>
      </c>
      <c r="B161" s="155" t="s">
        <v>337</v>
      </c>
      <c r="C161" s="155" t="s">
        <v>336</v>
      </c>
      <c r="D161" s="154" t="s">
        <v>342</v>
      </c>
      <c r="F161" s="146" t="s">
        <v>305</v>
      </c>
      <c r="G161" s="151">
        <v>15.49</v>
      </c>
      <c r="H161" s="146" t="s">
        <v>305</v>
      </c>
      <c r="I161" s="153">
        <v>103.24</v>
      </c>
      <c r="J161" s="146" t="s">
        <v>305</v>
      </c>
      <c r="K161" s="152" t="s">
        <v>305</v>
      </c>
      <c r="L161" s="146" t="s">
        <v>305</v>
      </c>
      <c r="M161" s="151">
        <v>3623.78</v>
      </c>
      <c r="P161" s="161">
        <f t="shared" si="6"/>
        <v>118.72999999999999</v>
      </c>
    </row>
    <row r="162" spans="1:16" ht="14.2" customHeight="1" x14ac:dyDescent="0.55000000000000004">
      <c r="A162" s="150" t="s">
        <v>322</v>
      </c>
      <c r="B162" s="150" t="s">
        <v>337</v>
      </c>
      <c r="C162" s="150" t="s">
        <v>336</v>
      </c>
      <c r="D162" s="149" t="s">
        <v>341</v>
      </c>
      <c r="F162" s="146" t="s">
        <v>305</v>
      </c>
      <c r="G162" s="145">
        <v>14.79</v>
      </c>
      <c r="H162" s="146" t="s">
        <v>305</v>
      </c>
      <c r="I162" s="148">
        <v>98.57</v>
      </c>
      <c r="J162" s="146" t="s">
        <v>305</v>
      </c>
      <c r="K162" s="147" t="s">
        <v>305</v>
      </c>
      <c r="L162" s="146" t="s">
        <v>305</v>
      </c>
      <c r="M162" s="145">
        <v>3722.35</v>
      </c>
      <c r="P162" s="161">
        <f t="shared" si="6"/>
        <v>113.35999999999999</v>
      </c>
    </row>
    <row r="163" spans="1:16" ht="14.2" customHeight="1" x14ac:dyDescent="0.55000000000000004">
      <c r="A163" s="155" t="s">
        <v>322</v>
      </c>
      <c r="B163" s="155" t="s">
        <v>337</v>
      </c>
      <c r="C163" s="155" t="s">
        <v>336</v>
      </c>
      <c r="D163" s="154" t="s">
        <v>340</v>
      </c>
      <c r="F163" s="146" t="s">
        <v>305</v>
      </c>
      <c r="G163" s="151">
        <v>9.9499999999999993</v>
      </c>
      <c r="H163" s="146" t="s">
        <v>305</v>
      </c>
      <c r="I163" s="153">
        <v>66.349999999999994</v>
      </c>
      <c r="J163" s="146" t="s">
        <v>305</v>
      </c>
      <c r="K163" s="152" t="s">
        <v>305</v>
      </c>
      <c r="L163" s="146" t="s">
        <v>305</v>
      </c>
      <c r="M163" s="151">
        <v>3788.7</v>
      </c>
      <c r="P163" s="161">
        <f t="shared" si="6"/>
        <v>76.3</v>
      </c>
    </row>
    <row r="164" spans="1:16" ht="14.2" customHeight="1" x14ac:dyDescent="0.55000000000000004">
      <c r="A164" s="150" t="s">
        <v>322</v>
      </c>
      <c r="B164" s="150" t="s">
        <v>337</v>
      </c>
      <c r="C164" s="150" t="s">
        <v>336</v>
      </c>
      <c r="D164" s="149" t="s">
        <v>339</v>
      </c>
      <c r="F164" s="146" t="s">
        <v>305</v>
      </c>
      <c r="G164" s="145">
        <v>15.63</v>
      </c>
      <c r="H164" s="146" t="s">
        <v>305</v>
      </c>
      <c r="I164" s="148">
        <v>104.18</v>
      </c>
      <c r="J164" s="146" t="s">
        <v>305</v>
      </c>
      <c r="K164" s="147" t="s">
        <v>305</v>
      </c>
      <c r="L164" s="146" t="s">
        <v>305</v>
      </c>
      <c r="M164" s="145">
        <v>3892.88</v>
      </c>
      <c r="P164" s="161">
        <f t="shared" si="6"/>
        <v>119.81</v>
      </c>
    </row>
    <row r="165" spans="1:16" ht="14.2" customHeight="1" x14ac:dyDescent="0.55000000000000004">
      <c r="A165" s="155" t="s">
        <v>322</v>
      </c>
      <c r="B165" s="155" t="s">
        <v>337</v>
      </c>
      <c r="C165" s="155" t="s">
        <v>336</v>
      </c>
      <c r="D165" s="154" t="s">
        <v>338</v>
      </c>
      <c r="F165" s="146" t="s">
        <v>305</v>
      </c>
      <c r="G165" s="151">
        <v>14.79</v>
      </c>
      <c r="H165" s="146" t="s">
        <v>305</v>
      </c>
      <c r="I165" s="153">
        <v>98.57</v>
      </c>
      <c r="J165" s="146" t="s">
        <v>305</v>
      </c>
      <c r="K165" s="152" t="s">
        <v>305</v>
      </c>
      <c r="L165" s="146" t="s">
        <v>305</v>
      </c>
      <c r="M165" s="151">
        <v>3991.45</v>
      </c>
      <c r="P165" s="161">
        <f t="shared" si="6"/>
        <v>113.35999999999999</v>
      </c>
    </row>
    <row r="166" spans="1:16" ht="14.2" customHeight="1" x14ac:dyDescent="0.55000000000000004">
      <c r="A166" s="150" t="s">
        <v>322</v>
      </c>
      <c r="B166" s="150" t="s">
        <v>337</v>
      </c>
      <c r="C166" s="150" t="s">
        <v>336</v>
      </c>
      <c r="D166" s="149" t="s">
        <v>335</v>
      </c>
      <c r="F166" s="146" t="s">
        <v>305</v>
      </c>
      <c r="G166" s="145">
        <v>9.9499999999999993</v>
      </c>
      <c r="H166" s="146" t="s">
        <v>305</v>
      </c>
      <c r="I166" s="148">
        <v>66.349999999999994</v>
      </c>
      <c r="J166" s="146" t="s">
        <v>305</v>
      </c>
      <c r="K166" s="147" t="s">
        <v>305</v>
      </c>
      <c r="L166" s="146" t="s">
        <v>305</v>
      </c>
      <c r="M166" s="145">
        <v>4057.8</v>
      </c>
      <c r="P166" s="161">
        <f t="shared" si="6"/>
        <v>76.3</v>
      </c>
    </row>
    <row r="167" spans="1:16" ht="14.2" customHeight="1" x14ac:dyDescent="0.55000000000000004">
      <c r="A167" s="164">
        <v>45816</v>
      </c>
      <c r="B167" s="155"/>
      <c r="C167" s="155"/>
      <c r="D167" s="154" t="s">
        <v>650</v>
      </c>
      <c r="F167" s="146"/>
      <c r="G167" s="151">
        <v>0</v>
      </c>
      <c r="H167" s="146"/>
      <c r="I167" s="153">
        <v>31.51</v>
      </c>
      <c r="J167" s="146"/>
      <c r="K167" s="152"/>
      <c r="L167" s="146"/>
      <c r="M167" s="151"/>
      <c r="P167" s="163">
        <f t="shared" ref="P167:P171" si="7">+I167+G167</f>
        <v>31.51</v>
      </c>
    </row>
    <row r="168" spans="1:16" ht="14.2" customHeight="1" x14ac:dyDescent="0.55000000000000004">
      <c r="A168" s="172">
        <v>45816</v>
      </c>
      <c r="B168" s="150"/>
      <c r="C168" s="150"/>
      <c r="D168" s="149" t="s">
        <v>650</v>
      </c>
      <c r="F168" s="146"/>
      <c r="G168" s="145">
        <v>0</v>
      </c>
      <c r="H168" s="146"/>
      <c r="I168" s="148">
        <v>31.51</v>
      </c>
      <c r="J168" s="146"/>
      <c r="K168" s="147"/>
      <c r="L168" s="146"/>
      <c r="M168" s="145"/>
      <c r="P168" s="163">
        <f t="shared" si="7"/>
        <v>31.51</v>
      </c>
    </row>
    <row r="169" spans="1:16" ht="14.2" customHeight="1" x14ac:dyDescent="0.55000000000000004">
      <c r="A169" s="164">
        <v>45826</v>
      </c>
      <c r="B169" s="155"/>
      <c r="C169" s="155"/>
      <c r="D169" s="154" t="s">
        <v>652</v>
      </c>
      <c r="F169" s="146"/>
      <c r="G169" s="151">
        <v>0</v>
      </c>
      <c r="H169" s="146"/>
      <c r="I169" s="153">
        <v>126.34</v>
      </c>
      <c r="J169" s="146"/>
      <c r="K169" s="152"/>
      <c r="L169" s="146"/>
      <c r="M169" s="151"/>
      <c r="P169" s="163">
        <f t="shared" si="7"/>
        <v>126.34</v>
      </c>
    </row>
    <row r="170" spans="1:16" ht="14.2" customHeight="1" x14ac:dyDescent="0.55000000000000004">
      <c r="A170" s="172">
        <v>45827</v>
      </c>
      <c r="B170" s="150"/>
      <c r="C170" s="150"/>
      <c r="D170" s="149" t="s">
        <v>651</v>
      </c>
      <c r="F170" s="146"/>
      <c r="G170" s="145">
        <v>0</v>
      </c>
      <c r="H170" s="146"/>
      <c r="I170" s="148"/>
      <c r="J170" s="146"/>
      <c r="K170" s="147">
        <v>31.3</v>
      </c>
      <c r="L170" s="146"/>
      <c r="M170" s="145"/>
      <c r="P170" s="163">
        <f>-K170+G170</f>
        <v>-31.3</v>
      </c>
    </row>
    <row r="171" spans="1:16" ht="14.2" customHeight="1" x14ac:dyDescent="0.55000000000000004">
      <c r="A171" s="164">
        <v>45832</v>
      </c>
      <c r="B171" s="155"/>
      <c r="C171" s="155"/>
      <c r="D171" s="154" t="s">
        <v>653</v>
      </c>
      <c r="F171" s="146"/>
      <c r="G171" s="151">
        <v>0</v>
      </c>
      <c r="H171" s="146"/>
      <c r="I171" s="153">
        <v>107.04</v>
      </c>
      <c r="J171" s="146"/>
      <c r="K171" s="152"/>
      <c r="L171" s="146"/>
      <c r="M171" s="151"/>
      <c r="P171" s="163">
        <f t="shared" si="7"/>
        <v>107.04</v>
      </c>
    </row>
    <row r="172" spans="1:16" ht="14.2" customHeight="1" x14ac:dyDescent="0.55000000000000004">
      <c r="A172" s="172">
        <v>45817</v>
      </c>
      <c r="B172" s="150"/>
      <c r="C172" s="150"/>
      <c r="D172" s="149" t="s">
        <v>661</v>
      </c>
      <c r="F172" s="146"/>
      <c r="G172" s="145">
        <v>9.9500000000000028</v>
      </c>
      <c r="H172" s="146"/>
      <c r="I172" s="148">
        <v>66.349999999999994</v>
      </c>
      <c r="J172" s="146"/>
      <c r="K172" s="147"/>
      <c r="L172" s="146"/>
      <c r="M172" s="145"/>
      <c r="P172" s="174">
        <f>+I172+G172</f>
        <v>76.3</v>
      </c>
    </row>
    <row r="173" spans="1:16" ht="14.2" customHeight="1" x14ac:dyDescent="0.55000000000000004">
      <c r="A173" s="164">
        <v>45817</v>
      </c>
      <c r="B173" s="155"/>
      <c r="C173" s="155"/>
      <c r="D173" s="154" t="s">
        <v>660</v>
      </c>
      <c r="F173" s="146"/>
      <c r="G173" s="151">
        <v>14.790000000000006</v>
      </c>
      <c r="H173" s="146"/>
      <c r="I173" s="153">
        <v>98.57</v>
      </c>
      <c r="J173" s="146"/>
      <c r="K173" s="152"/>
      <c r="L173" s="146"/>
      <c r="M173" s="151"/>
      <c r="P173" s="174">
        <f t="shared" ref="P173:P179" si="8">+I173+G173</f>
        <v>113.36</v>
      </c>
    </row>
    <row r="174" spans="1:16" ht="14.2" customHeight="1" x14ac:dyDescent="0.55000000000000004">
      <c r="A174" s="172">
        <v>45819</v>
      </c>
      <c r="B174" s="150"/>
      <c r="C174" s="150"/>
      <c r="D174" s="149" t="s">
        <v>664</v>
      </c>
      <c r="F174" s="146"/>
      <c r="G174" s="145">
        <v>14.230000000000004</v>
      </c>
      <c r="H174" s="146"/>
      <c r="I174" s="148">
        <v>94.83</v>
      </c>
      <c r="J174" s="146"/>
      <c r="K174" s="147"/>
      <c r="L174" s="146"/>
      <c r="M174" s="145"/>
      <c r="P174" s="174">
        <f t="shared" si="8"/>
        <v>109.06</v>
      </c>
    </row>
    <row r="175" spans="1:16" ht="14.2" customHeight="1" x14ac:dyDescent="0.55000000000000004">
      <c r="A175" s="164">
        <v>45819</v>
      </c>
      <c r="B175" s="155"/>
      <c r="C175" s="155"/>
      <c r="D175" s="154" t="s">
        <v>666</v>
      </c>
      <c r="F175" s="146"/>
      <c r="G175" s="151">
        <v>9.8000000000000114</v>
      </c>
      <c r="H175" s="146"/>
      <c r="I175" s="153">
        <v>65.319999999999993</v>
      </c>
      <c r="J175" s="146"/>
      <c r="K175" s="152"/>
      <c r="L175" s="146"/>
      <c r="M175" s="151"/>
      <c r="P175" s="174">
        <f t="shared" si="8"/>
        <v>75.12</v>
      </c>
    </row>
    <row r="176" spans="1:16" ht="14.2" customHeight="1" x14ac:dyDescent="0.55000000000000004">
      <c r="A176" s="172">
        <v>45822</v>
      </c>
      <c r="B176" s="150"/>
      <c r="C176" s="150"/>
      <c r="D176" s="149" t="s">
        <v>662</v>
      </c>
      <c r="F176" s="146"/>
      <c r="G176" s="145">
        <v>9.1000000000000014</v>
      </c>
      <c r="H176" s="146"/>
      <c r="I176" s="148">
        <v>60.65</v>
      </c>
      <c r="J176" s="146"/>
      <c r="K176" s="147"/>
      <c r="L176" s="146"/>
      <c r="M176" s="145"/>
      <c r="P176" s="163">
        <f t="shared" si="8"/>
        <v>69.75</v>
      </c>
    </row>
    <row r="177" spans="1:17" ht="14.2" customHeight="1" x14ac:dyDescent="0.55000000000000004">
      <c r="A177" s="164">
        <v>45822</v>
      </c>
      <c r="B177" s="155"/>
      <c r="C177" s="155"/>
      <c r="D177" s="154" t="s">
        <v>663</v>
      </c>
      <c r="F177" s="146"/>
      <c r="G177" s="151">
        <v>14.790000000000006</v>
      </c>
      <c r="H177" s="146"/>
      <c r="I177" s="153">
        <v>98.57</v>
      </c>
      <c r="J177" s="146"/>
      <c r="K177" s="152"/>
      <c r="L177" s="146"/>
      <c r="M177" s="151"/>
      <c r="P177" s="163">
        <f t="shared" si="8"/>
        <v>113.36</v>
      </c>
    </row>
    <row r="178" spans="1:17" ht="14.2" customHeight="1" x14ac:dyDescent="0.55000000000000004">
      <c r="A178" s="172">
        <v>45823</v>
      </c>
      <c r="B178" s="150"/>
      <c r="C178" s="150"/>
      <c r="D178" s="149" t="s">
        <v>665</v>
      </c>
      <c r="F178" s="146"/>
      <c r="G178" s="145">
        <v>14.129999999999995</v>
      </c>
      <c r="H178" s="146"/>
      <c r="I178" s="148">
        <v>94.18</v>
      </c>
      <c r="J178" s="146"/>
      <c r="K178" s="147"/>
      <c r="L178" s="146"/>
      <c r="M178" s="145"/>
      <c r="P178" s="163">
        <f t="shared" si="8"/>
        <v>108.31</v>
      </c>
    </row>
    <row r="179" spans="1:17" ht="14.2" customHeight="1" x14ac:dyDescent="0.55000000000000004">
      <c r="A179" s="164">
        <v>45837</v>
      </c>
      <c r="B179" s="155"/>
      <c r="C179" s="155"/>
      <c r="D179" s="154" t="s">
        <v>667</v>
      </c>
      <c r="F179" s="146"/>
      <c r="G179" s="151">
        <v>15.209999999999994</v>
      </c>
      <c r="H179" s="146"/>
      <c r="I179" s="153">
        <v>101.37</v>
      </c>
      <c r="J179" s="146"/>
      <c r="K179" s="152"/>
      <c r="L179" s="146"/>
      <c r="M179" s="151"/>
      <c r="P179" s="174">
        <f t="shared" si="8"/>
        <v>116.58</v>
      </c>
    </row>
    <row r="180" spans="1:17" ht="25.5" customHeight="1" thickBot="1" x14ac:dyDescent="0.6">
      <c r="A180" s="143" t="s">
        <v>334</v>
      </c>
      <c r="B180" s="142"/>
      <c r="C180" s="142"/>
      <c r="D180" s="142"/>
      <c r="E180" s="142"/>
      <c r="F180" s="139" t="s">
        <v>305</v>
      </c>
      <c r="G180" s="138">
        <v>608.66999999999996</v>
      </c>
      <c r="H180" s="139" t="s">
        <v>305</v>
      </c>
      <c r="I180" s="141">
        <v>4142.26</v>
      </c>
      <c r="J180" s="139" t="s">
        <v>305</v>
      </c>
      <c r="K180" s="138">
        <v>84.46</v>
      </c>
      <c r="L180" s="139" t="s">
        <v>305</v>
      </c>
      <c r="M180" s="138">
        <v>4057.8</v>
      </c>
    </row>
    <row r="181" spans="1:17" ht="14.4" customHeight="1" x14ac:dyDescent="0.55000000000000004">
      <c r="A181" s="159" t="s">
        <v>333</v>
      </c>
      <c r="F181" s="146" t="s">
        <v>305</v>
      </c>
      <c r="G181" s="146" t="s">
        <v>305</v>
      </c>
      <c r="H181" s="146" t="s">
        <v>305</v>
      </c>
      <c r="I181" s="146" t="s">
        <v>305</v>
      </c>
      <c r="J181" s="146" t="s">
        <v>305</v>
      </c>
      <c r="K181" s="146" t="s">
        <v>305</v>
      </c>
      <c r="L181" s="146" t="s">
        <v>305</v>
      </c>
      <c r="M181" s="157" t="s">
        <v>305</v>
      </c>
    </row>
    <row r="182" spans="1:17" x14ac:dyDescent="0.55000000000000004">
      <c r="B182" s="146" t="s">
        <v>305</v>
      </c>
      <c r="C182" s="146" t="s">
        <v>305</v>
      </c>
      <c r="D182" s="146" t="s">
        <v>305</v>
      </c>
      <c r="F182" s="146" t="s">
        <v>305</v>
      </c>
      <c r="G182" s="146" t="s">
        <v>305</v>
      </c>
      <c r="H182" s="146" t="s">
        <v>305</v>
      </c>
      <c r="I182" s="146" t="s">
        <v>305</v>
      </c>
      <c r="J182" s="146" t="s">
        <v>305</v>
      </c>
      <c r="K182" s="146" t="s">
        <v>305</v>
      </c>
      <c r="L182" s="146" t="s">
        <v>305</v>
      </c>
      <c r="M182" s="146" t="s">
        <v>305</v>
      </c>
    </row>
    <row r="183" spans="1:17" x14ac:dyDescent="0.55000000000000004">
      <c r="A183" s="159" t="s">
        <v>305</v>
      </c>
      <c r="F183" s="146" t="s">
        <v>305</v>
      </c>
      <c r="G183" s="157" t="s">
        <v>305</v>
      </c>
      <c r="H183" s="146" t="s">
        <v>305</v>
      </c>
      <c r="I183" s="158" t="s">
        <v>305</v>
      </c>
      <c r="J183" s="146" t="s">
        <v>305</v>
      </c>
      <c r="K183" s="157" t="s">
        <v>305</v>
      </c>
      <c r="L183" s="146" t="s">
        <v>305</v>
      </c>
      <c r="M183" s="156">
        <v>0</v>
      </c>
    </row>
    <row r="184" spans="1:17" ht="14.2" customHeight="1" x14ac:dyDescent="0.55000000000000004">
      <c r="A184" s="150" t="s">
        <v>332</v>
      </c>
      <c r="B184" s="150" t="s">
        <v>331</v>
      </c>
      <c r="C184" s="150" t="s">
        <v>330</v>
      </c>
      <c r="D184" s="149" t="s">
        <v>329</v>
      </c>
      <c r="F184" s="146" t="s">
        <v>305</v>
      </c>
      <c r="G184" s="145">
        <v>30.65</v>
      </c>
      <c r="H184" s="146" t="s">
        <v>305</v>
      </c>
      <c r="I184" s="148">
        <v>204.35</v>
      </c>
      <c r="J184" s="146" t="s">
        <v>305</v>
      </c>
      <c r="K184" s="147" t="s">
        <v>305</v>
      </c>
      <c r="L184" s="146" t="s">
        <v>305</v>
      </c>
      <c r="M184" s="145">
        <v>204.35</v>
      </c>
      <c r="P184" s="160">
        <f t="shared" ref="P184:P189" si="9">+I184+G184</f>
        <v>235</v>
      </c>
      <c r="Q184" s="137" t="s">
        <v>319</v>
      </c>
    </row>
    <row r="185" spans="1:17" ht="14.2" customHeight="1" x14ac:dyDescent="0.55000000000000004">
      <c r="A185" s="155" t="s">
        <v>328</v>
      </c>
      <c r="B185" s="155" t="s">
        <v>327</v>
      </c>
      <c r="C185" s="155" t="s">
        <v>305</v>
      </c>
      <c r="D185" s="154" t="s">
        <v>323</v>
      </c>
      <c r="F185" s="146" t="s">
        <v>305</v>
      </c>
      <c r="G185" s="151">
        <v>80.22</v>
      </c>
      <c r="H185" s="146" t="s">
        <v>305</v>
      </c>
      <c r="I185" s="153">
        <v>534.78</v>
      </c>
      <c r="J185" s="146" t="s">
        <v>305</v>
      </c>
      <c r="K185" s="152" t="s">
        <v>305</v>
      </c>
      <c r="L185" s="146" t="s">
        <v>305</v>
      </c>
      <c r="M185" s="151">
        <v>739.13</v>
      </c>
      <c r="P185" s="160">
        <f t="shared" si="9"/>
        <v>615</v>
      </c>
      <c r="Q185" s="137" t="s">
        <v>319</v>
      </c>
    </row>
    <row r="186" spans="1:17" ht="14.2" customHeight="1" x14ac:dyDescent="0.55000000000000004">
      <c r="A186" s="150" t="s">
        <v>328</v>
      </c>
      <c r="B186" s="150" t="s">
        <v>327</v>
      </c>
      <c r="C186" s="150" t="s">
        <v>305</v>
      </c>
      <c r="D186" s="149" t="s">
        <v>326</v>
      </c>
      <c r="F186" s="146" t="s">
        <v>305</v>
      </c>
      <c r="G186" s="145">
        <v>0</v>
      </c>
      <c r="H186" s="146" t="s">
        <v>305</v>
      </c>
      <c r="I186" s="148">
        <v>8</v>
      </c>
      <c r="J186" s="146" t="s">
        <v>305</v>
      </c>
      <c r="K186" s="147" t="s">
        <v>305</v>
      </c>
      <c r="L186" s="146" t="s">
        <v>305</v>
      </c>
      <c r="M186" s="145">
        <v>747.13</v>
      </c>
      <c r="P186" s="160">
        <f t="shared" si="9"/>
        <v>8</v>
      </c>
      <c r="Q186" s="137" t="s">
        <v>319</v>
      </c>
    </row>
    <row r="187" spans="1:17" ht="14.2" customHeight="1" x14ac:dyDescent="0.55000000000000004">
      <c r="A187" s="155" t="s">
        <v>325</v>
      </c>
      <c r="B187" s="155" t="s">
        <v>324</v>
      </c>
      <c r="C187" s="155" t="s">
        <v>305</v>
      </c>
      <c r="D187" s="154" t="s">
        <v>323</v>
      </c>
      <c r="F187" s="146" t="s">
        <v>305</v>
      </c>
      <c r="G187" s="151">
        <v>57.39</v>
      </c>
      <c r="H187" s="146" t="s">
        <v>305</v>
      </c>
      <c r="I187" s="153">
        <v>382.61</v>
      </c>
      <c r="J187" s="146" t="s">
        <v>305</v>
      </c>
      <c r="K187" s="152" t="s">
        <v>305</v>
      </c>
      <c r="L187" s="146" t="s">
        <v>305</v>
      </c>
      <c r="M187" s="151">
        <v>1129.74</v>
      </c>
      <c r="P187" s="160">
        <f t="shared" si="9"/>
        <v>440</v>
      </c>
      <c r="Q187" s="137" t="s">
        <v>319</v>
      </c>
    </row>
    <row r="188" spans="1:17" ht="14.2" customHeight="1" x14ac:dyDescent="0.55000000000000004">
      <c r="A188" s="150" t="s">
        <v>325</v>
      </c>
      <c r="B188" s="150" t="s">
        <v>324</v>
      </c>
      <c r="C188" s="150" t="s">
        <v>305</v>
      </c>
      <c r="D188" s="149" t="s">
        <v>323</v>
      </c>
      <c r="F188" s="146" t="s">
        <v>305</v>
      </c>
      <c r="G188" s="145">
        <v>0</v>
      </c>
      <c r="H188" s="146" t="s">
        <v>305</v>
      </c>
      <c r="I188" s="148">
        <v>5.72</v>
      </c>
      <c r="J188" s="146" t="s">
        <v>305</v>
      </c>
      <c r="K188" s="147" t="s">
        <v>305</v>
      </c>
      <c r="L188" s="146" t="s">
        <v>305</v>
      </c>
      <c r="M188" s="145">
        <v>1135.46</v>
      </c>
      <c r="P188" s="160">
        <f t="shared" si="9"/>
        <v>5.72</v>
      </c>
      <c r="Q188" s="137" t="s">
        <v>319</v>
      </c>
    </row>
    <row r="189" spans="1:17" ht="14.2" customHeight="1" x14ac:dyDescent="0.55000000000000004">
      <c r="A189" s="150" t="s">
        <v>322</v>
      </c>
      <c r="B189" s="150" t="s">
        <v>321</v>
      </c>
      <c r="C189" s="150" t="s">
        <v>305</v>
      </c>
      <c r="D189" s="149" t="s">
        <v>320</v>
      </c>
      <c r="F189" s="146" t="s">
        <v>305</v>
      </c>
      <c r="G189" s="145">
        <v>0</v>
      </c>
      <c r="H189" s="146" t="s">
        <v>305</v>
      </c>
      <c r="I189" s="148">
        <v>163</v>
      </c>
      <c r="J189" s="146" t="s">
        <v>305</v>
      </c>
      <c r="K189" s="147" t="s">
        <v>305</v>
      </c>
      <c r="L189" s="146" t="s">
        <v>305</v>
      </c>
      <c r="M189" s="145">
        <v>1360.2</v>
      </c>
      <c r="P189" s="160">
        <f t="shared" si="9"/>
        <v>163</v>
      </c>
      <c r="Q189" s="137" t="s">
        <v>319</v>
      </c>
    </row>
    <row r="190" spans="1:17" ht="25.6" customHeight="1" thickBot="1" x14ac:dyDescent="0.6">
      <c r="A190" s="143" t="s">
        <v>318</v>
      </c>
      <c r="B190" s="142"/>
      <c r="C190" s="142"/>
      <c r="D190" s="142"/>
      <c r="E190" s="142"/>
      <c r="F190" s="139" t="s">
        <v>305</v>
      </c>
      <c r="G190" s="138">
        <v>177.52</v>
      </c>
      <c r="H190" s="139" t="s">
        <v>305</v>
      </c>
      <c r="I190" s="141">
        <v>1360.2</v>
      </c>
      <c r="J190" s="139" t="s">
        <v>305</v>
      </c>
      <c r="K190" s="140" t="s">
        <v>305</v>
      </c>
      <c r="L190" s="139" t="s">
        <v>305</v>
      </c>
      <c r="M190" s="138">
        <v>1360.2</v>
      </c>
    </row>
    <row r="191" spans="1:17" ht="14.4" customHeight="1" x14ac:dyDescent="0.55000000000000004">
      <c r="A191" s="159" t="s">
        <v>317</v>
      </c>
      <c r="F191" s="146" t="s">
        <v>305</v>
      </c>
      <c r="G191" s="146" t="s">
        <v>305</v>
      </c>
      <c r="H191" s="146" t="s">
        <v>305</v>
      </c>
      <c r="I191" s="146" t="s">
        <v>305</v>
      </c>
      <c r="J191" s="146" t="s">
        <v>305</v>
      </c>
      <c r="K191" s="146" t="s">
        <v>305</v>
      </c>
      <c r="L191" s="146" t="s">
        <v>305</v>
      </c>
      <c r="M191" s="157" t="s">
        <v>305</v>
      </c>
    </row>
    <row r="192" spans="1:17" x14ac:dyDescent="0.55000000000000004">
      <c r="B192" s="146" t="s">
        <v>305</v>
      </c>
      <c r="C192" s="146" t="s">
        <v>305</v>
      </c>
      <c r="D192" s="146" t="s">
        <v>305</v>
      </c>
      <c r="F192" s="146" t="s">
        <v>305</v>
      </c>
      <c r="G192" s="146" t="s">
        <v>305</v>
      </c>
      <c r="H192" s="146" t="s">
        <v>305</v>
      </c>
      <c r="I192" s="146" t="s">
        <v>305</v>
      </c>
      <c r="J192" s="146" t="s">
        <v>305</v>
      </c>
      <c r="K192" s="146" t="s">
        <v>305</v>
      </c>
      <c r="L192" s="146" t="s">
        <v>305</v>
      </c>
      <c r="M192" s="146" t="s">
        <v>305</v>
      </c>
    </row>
    <row r="193" spans="1:16" x14ac:dyDescent="0.55000000000000004">
      <c r="A193" s="159" t="s">
        <v>305</v>
      </c>
      <c r="F193" s="146" t="s">
        <v>305</v>
      </c>
      <c r="G193" s="157" t="s">
        <v>305</v>
      </c>
      <c r="H193" s="146" t="s">
        <v>305</v>
      </c>
      <c r="I193" s="158" t="s">
        <v>305</v>
      </c>
      <c r="J193" s="146" t="s">
        <v>305</v>
      </c>
      <c r="K193" s="157" t="s">
        <v>305</v>
      </c>
      <c r="L193" s="146" t="s">
        <v>305</v>
      </c>
      <c r="M193" s="156">
        <v>0</v>
      </c>
    </row>
    <row r="194" spans="1:16" ht="14.2" customHeight="1" x14ac:dyDescent="0.55000000000000004">
      <c r="A194" s="150" t="s">
        <v>316</v>
      </c>
      <c r="B194" s="150" t="s">
        <v>315</v>
      </c>
      <c r="C194" s="150" t="s">
        <v>305</v>
      </c>
      <c r="D194" s="149" t="s">
        <v>314</v>
      </c>
      <c r="F194" s="146" t="s">
        <v>305</v>
      </c>
      <c r="G194" s="145">
        <v>0</v>
      </c>
      <c r="H194" s="146" t="s">
        <v>305</v>
      </c>
      <c r="I194" s="148">
        <v>874.67</v>
      </c>
      <c r="J194" s="146" t="s">
        <v>305</v>
      </c>
      <c r="K194" s="147" t="s">
        <v>305</v>
      </c>
      <c r="L194" s="146" t="s">
        <v>305</v>
      </c>
      <c r="M194" s="145">
        <v>874.67</v>
      </c>
      <c r="P194" s="144">
        <f>+I194+G194</f>
        <v>874.67</v>
      </c>
    </row>
    <row r="195" spans="1:16" ht="14.2" customHeight="1" x14ac:dyDescent="0.55000000000000004">
      <c r="A195" s="155" t="s">
        <v>313</v>
      </c>
      <c r="B195" s="155" t="s">
        <v>312</v>
      </c>
      <c r="C195" s="155" t="s">
        <v>311</v>
      </c>
      <c r="D195" s="154" t="s">
        <v>310</v>
      </c>
      <c r="F195" s="146" t="s">
        <v>305</v>
      </c>
      <c r="G195" s="151">
        <v>372.65</v>
      </c>
      <c r="H195" s="146" t="s">
        <v>305</v>
      </c>
      <c r="I195" s="153">
        <v>2484.35</v>
      </c>
      <c r="J195" s="146" t="s">
        <v>305</v>
      </c>
      <c r="K195" s="152" t="s">
        <v>305</v>
      </c>
      <c r="L195" s="146" t="s">
        <v>305</v>
      </c>
      <c r="M195" s="151">
        <v>3359.02</v>
      </c>
      <c r="P195" s="144">
        <f>+I195+G195</f>
        <v>2857</v>
      </c>
    </row>
    <row r="196" spans="1:16" ht="14.2" customHeight="1" x14ac:dyDescent="0.55000000000000004">
      <c r="A196" s="150" t="s">
        <v>309</v>
      </c>
      <c r="B196" s="150" t="s">
        <v>308</v>
      </c>
      <c r="C196" s="150" t="s">
        <v>305</v>
      </c>
      <c r="D196" s="149" t="s">
        <v>307</v>
      </c>
      <c r="F196" s="146" t="s">
        <v>305</v>
      </c>
      <c r="G196" s="145">
        <v>122.33</v>
      </c>
      <c r="H196" s="146" t="s">
        <v>305</v>
      </c>
      <c r="I196" s="148">
        <v>815.55</v>
      </c>
      <c r="J196" s="146" t="s">
        <v>305</v>
      </c>
      <c r="K196" s="147" t="s">
        <v>305</v>
      </c>
      <c r="L196" s="146" t="s">
        <v>305</v>
      </c>
      <c r="M196" s="145">
        <v>4174.57</v>
      </c>
      <c r="P196" s="144">
        <f>+I196+G196</f>
        <v>937.88</v>
      </c>
    </row>
    <row r="197" spans="1:16" ht="25.5" customHeight="1" thickBot="1" x14ac:dyDescent="0.6">
      <c r="A197" s="143" t="s">
        <v>306</v>
      </c>
      <c r="B197" s="142"/>
      <c r="C197" s="142"/>
      <c r="D197" s="142"/>
      <c r="E197" s="142"/>
      <c r="F197" s="139" t="s">
        <v>305</v>
      </c>
      <c r="G197" s="138">
        <v>494.98</v>
      </c>
      <c r="H197" s="139" t="s">
        <v>305</v>
      </c>
      <c r="I197" s="141">
        <v>4174.57</v>
      </c>
      <c r="J197" s="139" t="s">
        <v>305</v>
      </c>
      <c r="K197" s="140" t="s">
        <v>305</v>
      </c>
      <c r="L197" s="139" t="s">
        <v>305</v>
      </c>
      <c r="M197" s="138">
        <v>4174.57</v>
      </c>
    </row>
    <row r="198" spans="1:16" ht="14.4" customHeight="1" x14ac:dyDescent="0.55000000000000004">
      <c r="A198" s="159" t="s">
        <v>658</v>
      </c>
      <c r="F198" s="146"/>
      <c r="G198" s="146"/>
      <c r="H198" s="146"/>
      <c r="I198" s="146"/>
      <c r="J198" s="146"/>
      <c r="K198" s="146"/>
      <c r="L198" s="146"/>
      <c r="M198" s="157"/>
    </row>
    <row r="199" spans="1:16" x14ac:dyDescent="0.55000000000000004">
      <c r="B199" s="146"/>
      <c r="C199" s="146"/>
      <c r="D199" s="146"/>
      <c r="F199" s="146"/>
      <c r="G199" s="146"/>
      <c r="H199" s="146"/>
      <c r="I199" s="146"/>
      <c r="J199" s="146"/>
      <c r="K199" s="146"/>
      <c r="L199" s="146"/>
      <c r="M199" s="146"/>
    </row>
    <row r="200" spans="1:16" x14ac:dyDescent="0.55000000000000004">
      <c r="A200" s="159"/>
      <c r="F200" s="146"/>
      <c r="G200" s="157"/>
      <c r="H200" s="146"/>
      <c r="I200" s="158"/>
      <c r="J200" s="146"/>
      <c r="K200" s="157"/>
      <c r="L200" s="146"/>
      <c r="M200" s="156"/>
    </row>
    <row r="201" spans="1:16" ht="14.2" customHeight="1" x14ac:dyDescent="0.55000000000000004">
      <c r="A201" s="150" t="s">
        <v>309</v>
      </c>
      <c r="B201" s="150" t="s">
        <v>308</v>
      </c>
      <c r="C201" s="150" t="s">
        <v>305</v>
      </c>
      <c r="D201" s="149" t="s">
        <v>659</v>
      </c>
      <c r="F201" s="146" t="s">
        <v>305</v>
      </c>
      <c r="G201" s="145">
        <v>0</v>
      </c>
      <c r="H201" s="146" t="s">
        <v>305</v>
      </c>
      <c r="I201" s="148">
        <v>67.61</v>
      </c>
      <c r="J201" s="146" t="s">
        <v>305</v>
      </c>
      <c r="K201" s="147" t="s">
        <v>305</v>
      </c>
      <c r="L201" s="146" t="s">
        <v>305</v>
      </c>
      <c r="M201" s="145"/>
      <c r="P201" s="163">
        <f t="shared" ref="P201" si="10">+I201+G201</f>
        <v>67.61</v>
      </c>
    </row>
    <row r="202" spans="1:16" ht="25.5" customHeight="1" thickBot="1" x14ac:dyDescent="0.6">
      <c r="A202" s="143" t="s">
        <v>306</v>
      </c>
      <c r="B202" s="142"/>
      <c r="C202" s="142"/>
      <c r="D202" s="142"/>
      <c r="E202" s="142"/>
      <c r="F202" s="139" t="s">
        <v>305</v>
      </c>
      <c r="G202" s="138"/>
      <c r="H202" s="139" t="s">
        <v>305</v>
      </c>
      <c r="I202" s="141"/>
      <c r="J202" s="139" t="s">
        <v>305</v>
      </c>
      <c r="K202" s="140" t="s">
        <v>305</v>
      </c>
      <c r="L202" s="139" t="s">
        <v>305</v>
      </c>
      <c r="M202" s="138"/>
    </row>
  </sheetData>
  <autoFilter ref="A14:P197" xr:uid="{00000000-0001-0000-0000-000000000000}"/>
  <pageMargins left="0.39370078740157499" right="0.39370078740157499" top="0.59055118110236204" bottom="0.49212598425196902" header="0.59055118110236204" footer="0.49212598425196902"/>
  <pageSetup paperSize="9" orientation="landscape"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12165527-d881-4234-97f9-ee139a3f0c31"/>
  </ds:schemaRefs>
</ds:datastoreItem>
</file>

<file path=customXml/itemProps4.xml><?xml version="1.0" encoding="utf-8"?>
<ds:datastoreItem xmlns:ds="http://schemas.openxmlformats.org/officeDocument/2006/customXml" ds:itemID="{239DBCAB-6875-4133-81DD-45924FC1DF3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Guidance for agencies</vt:lpstr>
      <vt:lpstr>Summary and sign-off</vt:lpstr>
      <vt:lpstr>Travel</vt:lpstr>
      <vt:lpstr>Hospitality</vt:lpstr>
      <vt:lpstr>All other expenses</vt:lpstr>
      <vt:lpstr>Gifts and benefits</vt:lpstr>
      <vt:lpstr>GL</vt:lpstr>
      <vt:lpstr>'All other expenses'!Print_Area</vt:lpstr>
      <vt:lpstr>'Gifts and benefits'!Print_Area</vt:lpstr>
      <vt:lpstr>'Guidance for agencies'!Print_Area</vt:lpstr>
      <vt:lpstr>Hospitality!Print_Area</vt:lpstr>
      <vt:lpstr>'Summary and sign-off'!Print_Area</vt:lpstr>
      <vt:lpstr>Travel!Print_Area</vt:lpstr>
      <vt:lpstr>GL!Print_Titles</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Lynne Bjarnesen</cp:lastModifiedBy>
  <cp:revision/>
  <dcterms:created xsi:type="dcterms:W3CDTF">2010-10-17T20:59:02Z</dcterms:created>
  <dcterms:modified xsi:type="dcterms:W3CDTF">2025-07-10T04:09:44Z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